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613ae96b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试用对照记录" sheetId="1" r:id="Rde9b8d00041f4707"/>
    <x:sheet xmlns:r="http://schemas.openxmlformats.org/officeDocument/2006/relationships" name="English" sheetId="2" r:id="R04d5b72e38374551"/>
    <x:sheet xmlns:r="http://schemas.openxmlformats.org/officeDocument/2006/relationships" name="Español" sheetId="3" r:id="R7f274b186b854b6e"/>
    <x:sheet xmlns:r="http://schemas.openxmlformats.org/officeDocument/2006/relationships" name="العربية" sheetId="4" r:id="R2a0c13fac3f34bc0"/>
    <x:sheet xmlns:r="http://schemas.openxmlformats.org/officeDocument/2006/relationships" name="Français" sheetId="5" r:id="Rda717d69970c4b5e"/>
    <x:sheet xmlns:r="http://schemas.openxmlformats.org/officeDocument/2006/relationships" name="Русский" sheetId="6" r:id="R00639f3052df4b91"/>
    <x:sheet xmlns:r="http://schemas.openxmlformats.org/officeDocument/2006/relationships" name="Türkçe" sheetId="7" r:id="R0cd7e6020fec41d3"/>
    <x:sheet xmlns:r="http://schemas.openxmlformats.org/officeDocument/2006/relationships" name="Português" sheetId="8" r:id="R55377620fd594125"/>
    <x:sheet xmlns:r="http://schemas.openxmlformats.org/officeDocument/2006/relationships" name="Tiếng Việt" sheetId="9" r:id="Re067eb887da04053"/>
    <x:sheet xmlns:r="http://schemas.openxmlformats.org/officeDocument/2006/relationships" name="Indonesia" sheetId="10" r:id="Rd962f788a31d441f"/>
    <x:sheet xmlns:r="http://schemas.openxmlformats.org/officeDocument/2006/relationships" name="한국어" sheetId="11" r:id="Rceb3ce3a091b408a"/>
    <x:sheet xmlns:r="http://schemas.openxmlformats.org/officeDocument/2006/relationships" name="ไทย" sheetId="12" r:id="Reec5295ab8a8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"/>
    <x:numFmt numFmtId="202" formatCode="yyyy-mm-dd"/>
  </x:numFmts>
  <x:fonts count="7">
    <x:font>
      <x:sz val="11"/>
      <x:name val="Carlito"/>
    </x:font>
    <x:font>
      <x:sz val="11"/>
      <x:color rgb="FF24323B"/>
      <x:name val="Arial"/>
    </x:font>
    <x:font>
      <x:b/>
      <x:sz val="16"/>
      <x:color rgb="FF9E302D"/>
      <x:name val="Arial"/>
    </x:font>
    <x:font>
      <x:sz val="10"/>
      <x:color rgb="FF52616B"/>
      <x:name val="Arial"/>
    </x:font>
    <x:font>
      <x:b/>
      <x:sz val="11"/>
      <x:color rgb="FFFFFFFF"/>
      <x:name val="Arial"/>
    </x:font>
    <x:font>
      <x:b/>
      <x:sz val="11"/>
      <x:color rgb="FF6E302D"/>
      <x:name val="Arial"/>
    </x:font>
    <x:font>
      <x:b/>
      <x:sz val="11"/>
      <x:color rgb="FF24323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9E302D"/>
      </x:patternFill>
    </x:fill>
    <x:fill>
      <x:patternFill patternType="solid">
        <x:fgColor rgb="FFF0E6E3"/>
      </x:patternFill>
    </x:fill>
    <x:fill>
      <x:patternFill patternType="solid">
        <x:fgColor rgb="FFFFF6D8"/>
      </x:patternFill>
    </x:fill>
    <x:fill>
      <x:patternFill patternType="solid">
        <x:fgColor rgb="FFE6EEF3"/>
      </x:patternFill>
    </x:fill>
    <x:fill>
      <x:patternFill patternType="solid">
        <x:fgColor rgb="FFE6EEF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E302D"/>
      </x:bottom>
      <x:diagonal/>
    </x:border>
    <x:border>
      <x:left/>
      <x:right/>
      <x:top style="thin">
        <x:color rgb="FFBAC6CD"/>
      </x:top>
      <x:bottom style="thin">
        <x:color rgb="FFBAC6CD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1" fontId="6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0" fontId="6" fillId="0" borderId="2" xfId="0" applyNumberFormat="1" applyFont="1" applyFill="1" applyBorder="1" applyAlignment="1">
      <x:alignment horizontal="right" vertical="center" wrapText="1"/>
    </x:xf>
    <x:xf numFmtId="201" fontId="6" fillId="5" borderId="2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right" vertical="center" wrapText="1"/>
    </x:xf>
    <x:xf numFmtId="0" fontId="3" fillId="0" borderId="2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72"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  <x:dxf>
      <x:font>
        <x:color rgb="FF9E302D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1013524fa452a" /><Relationship Type="http://schemas.openxmlformats.org/officeDocument/2006/relationships/theme" Target="/xl/theme/theme1.xml" Id="Rc5a8a6be879442d1" /><Relationship Type="http://schemas.openxmlformats.org/officeDocument/2006/relationships/sharedStrings" Target="/xl/sharedStrings.xml" Id="Rebaf44d618ab47a6" /><Relationship Type="http://schemas.openxmlformats.org/officeDocument/2006/relationships/worksheet" Target="/xl/worksheets/sheet1.xml" Id="Rde9b8d00041f4707" /><Relationship Type="http://schemas.openxmlformats.org/officeDocument/2006/relationships/worksheet" Target="/xl/worksheets/sheet2.xml" Id="R04d5b72e38374551" /><Relationship Type="http://schemas.openxmlformats.org/officeDocument/2006/relationships/worksheet" Target="/xl/worksheets/sheet3.xml" Id="R7f274b186b854b6e" /><Relationship Type="http://schemas.openxmlformats.org/officeDocument/2006/relationships/worksheet" Target="/xl/worksheets/sheet4.xml" Id="R2a0c13fac3f34bc0" /><Relationship Type="http://schemas.openxmlformats.org/officeDocument/2006/relationships/worksheet" Target="/xl/worksheets/sheet5.xml" Id="Rda717d69970c4b5e" /><Relationship Type="http://schemas.openxmlformats.org/officeDocument/2006/relationships/worksheet" Target="/xl/worksheets/sheet6.xml" Id="R00639f3052df4b91" /><Relationship Type="http://schemas.openxmlformats.org/officeDocument/2006/relationships/worksheet" Target="/xl/worksheets/sheet7.xml" Id="R0cd7e6020fec41d3" /><Relationship Type="http://schemas.openxmlformats.org/officeDocument/2006/relationships/worksheet" Target="/xl/worksheets/sheet8.xml" Id="R55377620fd594125" /><Relationship Type="http://schemas.openxmlformats.org/officeDocument/2006/relationships/worksheet" Target="/xl/worksheets/sheet9.xml" Id="Re067eb887da04053" /><Relationship Type="http://schemas.openxmlformats.org/officeDocument/2006/relationships/worksheet" Target="/xl/worksheets/sheet10.xml" Id="Rd962f788a31d441f" /><Relationship Type="http://schemas.openxmlformats.org/officeDocument/2006/relationships/worksheet" Target="/xl/worksheets/sheet11.xml" Id="Rceb3ce3a091b408a" /><Relationship Type="http://schemas.openxmlformats.org/officeDocument/2006/relationships/worksheet" Target="/xl/worksheets/sheet12.xml" Id="Reec5295ab8a8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7" hidden="0" customWidth="1"/>
    <x:col min="3" max="3" width="27" hidden="0" customWidth="1"/>
    <x:col min="4" max="4" width="20" hidden="0" customWidth="1"/>
    <x:col min="5" max="5" width="52" hidden="0" customWidth="1"/>
  </x:cols>
  <x:sheetData>
    <x:row r="1" ht="32" customHeight="1">
      <x:c r="A1" s="2"/>
      <x:c r="B1" s="2"/>
      <x:c r="C1" s="2"/>
      <x:c r="D1" s="2"/>
      <x:c r="E1" s="2"/>
    </x:row>
    <x:row r="2" ht="32" customHeight="1">
      <x:c r="A2" s="4" t="str">
        <x:v>磨具试用对照记录表</x:v>
      </x:c>
      <x:c r="B2" s="5"/>
      <x:c r="C2" s="5"/>
      <x:c r="D2" s="5"/>
      <x:c r="E2" s="5"/>
    </x:row>
    <x:row r="3" ht="32" customHeight="1">
      <x:c r="A3" s="6" t="str">
        <x:v>一张表记录一轮A/B试用。黄色区域填写真实记录；重复试验请复制此表并单独编号。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0" customHeight="1">
      <x:c r="A5" s="9" t="str">
        <x:v>记录项目</x:v>
      </x:c>
      <x:c r="B5" s="9" t="str">
        <x:v>现用方案 A</x:v>
      </x:c>
      <x:c r="C5" s="9" t="str">
        <x:v>待评估方案 B</x:v>
      </x:c>
      <x:c r="D5" s="9" t="str">
        <x:v>单位或约定</x:v>
      </x:c>
      <x:c r="E5" s="9" t="str">
        <x:v>填写提示</x:v>
      </x:c>
    </x:row>
    <x:row r="6" ht="27" customHeight="1">
      <x:c r="A6" s="11" t="str">
        <x:v>一、试用与样品</x:v>
      </x:c>
      <x:c r="B6" s="11"/>
      <x:c r="C6" s="11"/>
      <x:c r="D6" s="11"/>
      <x:c r="E6" s="11"/>
    </x:row>
    <x:row r="7" ht="32" customHeight="1">
      <x:c r="A7" s="2" t="str">
        <x:v>试验编号</x:v>
      </x:c>
      <x:c r="B7" s="13"/>
      <x:c r="C7" s="13"/>
      <x:c r="D7" s="2" t="str">
        <x:v>文本</x:v>
      </x:c>
      <x:c r="E7" s="6" t="str">
        <x:v>每轮独立编号，保留原始测量记录。</x:v>
      </x:c>
    </x:row>
    <x:row r="8" ht="32" customHeight="1">
      <x:c r="A8" s="2" t="str">
        <x:v>试验日期</x:v>
      </x:c>
      <x:c r="B8" s="18"/>
      <x:c r="C8" s="18"/>
      <x:c r="D8" s="2" t="str">
        <x:v>日期</x:v>
      </x:c>
      <x:c r="E8" s="6" t="str">
        <x:v>记录实际日期。</x:v>
      </x:c>
    </x:row>
    <x:row r="9" ht="32" customHeight="1">
      <x:c r="A9" s="2" t="str">
        <x:v>记录人 / 现场</x:v>
      </x:c>
      <x:c r="B9" s="13"/>
      <x:c r="C9" s="13"/>
      <x:c r="D9" s="2" t="str">
        <x:v>文本</x:v>
      </x:c>
      <x:c r="E9" s="6" t="str">
        <x:v>填写记录人员及试用地点。</x:v>
      </x:c>
    </x:row>
    <x:row r="10" ht="32" customHeight="1">
      <x:c r="A10" s="2" t="str">
        <x:v>磨具名称与用途</x:v>
      </x:c>
      <x:c r="B10" s="13"/>
      <x:c r="C10" s="13"/>
      <x:c r="D10" s="2" t="str">
        <x:v>文本</x:v>
      </x:c>
      <x:c r="E10" s="6" t="str">
        <x:v>区分切割片、磨片及其他磨削工具。</x:v>
      </x:c>
    </x:row>
    <x:row r="11" ht="32" customHeight="1">
      <x:c r="A11" s="2" t="str">
        <x:v>样品编号</x:v>
      </x:c>
      <x:c r="B11" s="13"/>
      <x:c r="C11" s="13"/>
      <x:c r="D11" s="2" t="str">
        <x:v>文本</x:v>
      </x:c>
      <x:c r="E11" s="6" t="str">
        <x:v>与实物或包装标识对应。</x:v>
      </x:c>
    </x:row>
    <x:row r="12" ht="32" customHeight="1">
      <x:c r="A12" s="2" t="str">
        <x:v>生产批次</x:v>
      </x:c>
      <x:c r="B12" s="13"/>
      <x:c r="C12" s="13"/>
      <x:c r="D12" s="2" t="str">
        <x:v>文本</x:v>
      </x:c>
      <x:c r="E12" s="6" t="str">
        <x:v>按各样品真实批号填写。</x:v>
      </x:c>
    </x:row>
    <x:row r="13" ht="46" customHeight="1">
      <x:c r="A13" s="2" t="str">
        <x:v>磨具规格</x:v>
      </x:c>
      <x:c r="B13" s="13"/>
      <x:c r="C13" s="13"/>
      <x:c r="D13" s="2" t="str">
        <x:v>统一单位</x:v>
      </x:c>
      <x:c r="E13" s="6" t="str">
        <x:v>注明尺寸、磨料及已确认的产品标识。</x:v>
      </x:c>
    </x:row>
    <x:row r="14" ht="32" customHeight="1">
      <x:c r="A14" s="2" t="str">
        <x:v>本轮试验目的</x:v>
      </x:c>
      <x:c r="B14" s="13"/>
      <x:c r="C14" s="13"/>
      <x:c r="D14" s="2" t="str">
        <x:v>文本</x:v>
      </x:c>
      <x:c r="E14" s="6" t="str">
        <x:v>例如比较寿命、质量或加工时间。</x:v>
      </x:c>
    </x:row>
    <x:row r="15" ht="27" customHeight="1">
      <x:c r="A15" s="11" t="str">
        <x:v>二、对照条件</x:v>
      </x:c>
      <x:c r="B15" s="11"/>
      <x:c r="C15" s="11"/>
      <x:c r="D15" s="11"/>
      <x:c r="E15" s="11"/>
    </x:row>
    <x:row r="16" ht="32" customHeight="1">
      <x:c r="A16" s="2" t="str">
        <x:v>工件材质与状态</x:v>
      </x:c>
      <x:c r="B16" s="13"/>
      <x:c r="C16" s="13"/>
      <x:c r="D16" s="2" t="str">
        <x:v>文本</x:v>
      </x:c>
      <x:c r="E16" s="6" t="str">
        <x:v>注明牌号及已知的表面或热处理状态。</x:v>
      </x:c>
    </x:row>
    <x:row r="17" ht="46" customHeight="1">
      <x:c r="A17" s="2" t="str">
        <x:v>工件尺寸 / 批次</x:v>
      </x:c>
      <x:c r="B17" s="13"/>
      <x:c r="C17" s="13"/>
      <x:c r="D17" s="2" t="str">
        <x:v>统一单位</x:v>
      </x:c>
      <x:c r="E17" s="6" t="str">
        <x:v>注明尺寸和材料批次，记录差异。</x:v>
      </x:c>
    </x:row>
    <x:row r="18" ht="32" customHeight="1">
      <x:c r="A18" s="2" t="str">
        <x:v>设备型号</x:v>
      </x:c>
      <x:c r="B18" s="13"/>
      <x:c r="C18" s="13"/>
      <x:c r="D18" s="2" t="str">
        <x:v>文本</x:v>
      </x:c>
      <x:c r="E18" s="6" t="str">
        <x:v>注明设备与驱动配置。</x:v>
      </x:c>
    </x:row>
    <x:row r="19" ht="32" customHeight="1">
      <x:c r="A19" s="2" t="str">
        <x:v>加工任务</x:v>
      </x:c>
      <x:c r="B19" s="13"/>
      <x:c r="C19" s="13"/>
      <x:c r="D19" s="2" t="str">
        <x:v>文本</x:v>
      </x:c>
      <x:c r="E19" s="6" t="str">
        <x:v>明确切断、去毛刺或表面磨削等任务。</x:v>
      </x:c>
    </x:row>
    <x:row r="20" ht="46" customHeight="1">
      <x:c r="A20" s="2" t="str">
        <x:v>质量要求 / 判定条件</x:v>
      </x:c>
      <x:c r="B20" s="13"/>
      <x:c r="C20" s="13"/>
      <x:c r="D20" s="2" t="str">
        <x:v>文本</x:v>
      </x:c>
      <x:c r="E20" s="6" t="str">
        <x:v>试验前约定可检查的质量要求。</x:v>
      </x:c>
    </x:row>
    <x:row r="21" ht="32" customHeight="1">
      <x:c r="A21" s="2" t="str">
        <x:v>检验方法 / 量具</x:v>
      </x:c>
      <x:c r="B21" s="13"/>
      <x:c r="C21" s="13"/>
      <x:c r="D21" s="2" t="str">
        <x:v>文本</x:v>
      </x:c>
      <x:c r="E21" s="6" t="str">
        <x:v>记录测量方法及使用的量具。</x:v>
      </x:c>
    </x:row>
    <x:row r="22" ht="46" customHeight="1">
      <x:c r="A22" s="2" t="str">
        <x:v>工艺参数与单位</x:v>
      </x:c>
      <x:c r="B22" s="13"/>
      <x:c r="C22" s="13"/>
      <x:c r="D22" s="2" t="str">
        <x:v>按实际填写</x:v>
      </x:c>
      <x:c r="E22" s="6" t="str">
        <x:v>记录实际转速、进给等相关参数。</x:v>
      </x:c>
    </x:row>
    <x:row r="23" ht="46" customHeight="1">
      <x:c r="A23" s="2" t="str">
        <x:v>装夹 / 冷却条件</x:v>
      </x:c>
      <x:c r="B23" s="13"/>
      <x:c r="C23" s="13"/>
      <x:c r="D23" s="2" t="str">
        <x:v>文本</x:v>
      </x:c>
      <x:c r="E23" s="6" t="str">
        <x:v>按实际应用填写；不适用时注明。</x:v>
      </x:c>
    </x:row>
    <x:row r="24" ht="46" customHeight="1">
      <x:c r="A24" s="2" t="str">
        <x:v>换片 / 终止条件</x:v>
      </x:c>
      <x:c r="B24" s="13"/>
      <x:c r="C24" s="13"/>
      <x:c r="D24" s="2" t="str">
        <x:v>文本</x:v>
      </x:c>
      <x:c r="E24" s="6" t="str">
        <x:v>约定何时更换工具或终止本轮。</x:v>
      </x:c>
    </x:row>
    <x:row r="25" ht="46" customHeight="1">
      <x:c r="A25" s="2" t="str">
        <x:v>试验顺序 / 环境</x:v>
      </x:c>
      <x:c r="B25" s="13"/>
      <x:c r="C25" s="13"/>
      <x:c r="D25" s="2" t="str">
        <x:v>文本</x:v>
      </x:c>
      <x:c r="E25" s="6" t="str">
        <x:v>记录顺序及可能影响结果的环境差异。</x:v>
      </x:c>
    </x:row>
    <x:row r="26" ht="27" customHeight="1">
      <x:c r="A26" s="11" t="str">
        <x:v>三、实测结果</x:v>
      </x:c>
      <x:c r="B26" s="11"/>
      <x:c r="C26" s="11"/>
      <x:c r="D26" s="11"/>
      <x:c r="E26" s="11"/>
    </x:row>
    <x:row r="27" ht="32" customHeight="1">
      <x:c r="A27" s="2" t="str">
        <x:v>完成工件数</x:v>
      </x:c>
      <x:c r="B27" s="15"/>
      <x:c r="C27" s="15"/>
      <x:c r="D27" s="2" t="str">
        <x:v>件</x:v>
      </x:c>
      <x:c r="E27" s="6" t="str">
        <x:v>本轮实际完成的工件总数。</x:v>
      </x:c>
    </x:row>
    <x:row r="28" ht="32" customHeight="1">
      <x:c r="A28" s="2" t="str">
        <x:v>最终合格件数</x:v>
      </x:c>
      <x:c r="B28" s="15"/>
      <x:c r="C28" s="15"/>
      <x:c r="D28" s="2" t="str">
        <x:v>件</x:v>
      </x:c>
      <x:c r="E28" s="6" t="str">
        <x:v>含本轮及相应返工后的最终合格件。</x:v>
      </x:c>
    </x:row>
    <x:row r="29" ht="42" customHeight="1">
      <x:c r="A29" s="2" t="str">
        <x:v>发生返工的件数</x:v>
      </x:c>
      <x:c r="B29" s="15"/>
      <x:c r="C29" s="15"/>
      <x:c r="D29" s="2" t="str">
        <x:v>件</x:v>
      </x:c>
      <x:c r="E29" s="6" t="str">
        <x:v>统计发生返工的工件数，含在完成件数内。</x:v>
      </x:c>
    </x:row>
    <x:row r="30" ht="42" customHeight="1">
      <x:c r="A30" s="2" t="str">
        <x:v>磨具计价数量</x:v>
      </x:c>
      <x:c r="B30" s="17"/>
      <x:c r="C30" s="17"/>
      <x:c r="D30" s="2" t="str">
        <x:v>片或约定单位</x:v>
      </x:c>
      <x:c r="E30" s="6" t="str">
        <x:v>覆盖本轮及相应返工，计量方法见第43行。</x:v>
      </x:c>
    </x:row>
    <x:row r="31" ht="32" customHeight="1">
      <x:c r="A31" s="2" t="str">
        <x:v>磨具单位价格</x:v>
      </x:c>
      <x:c r="B31" s="17"/>
      <x:c r="C31" s="17"/>
      <x:c r="D31" s="2" t="str">
        <x:v>币种 / 计价单位</x:v>
      </x:c>
      <x:c r="E31" s="6" t="str">
        <x:v>数字填B/C；计价范围与单价依据见下方。</x:v>
      </x:c>
    </x:row>
    <x:row r="32" ht="32" customHeight="1">
      <x:c r="A32" s="2" t="str">
        <x:v>币种 / 计价单位</x:v>
      </x:c>
      <x:c r="B32" s="13"/>
      <x:c r="C32" s="13"/>
      <x:c r="D32" s="2" t="str">
        <x:v>文本</x:v>
      </x:c>
      <x:c r="E32" s="6" t="str">
        <x:v>例如人民币/片；A/B需保持一致。</x:v>
      </x:c>
    </x:row>
    <x:row r="33" ht="32" customHeight="1">
      <x:c r="A33" s="2" t="str">
        <x:v>实际加工时间</x:v>
      </x:c>
      <x:c r="B33" s="17"/>
      <x:c r="C33" s="17"/>
      <x:c r="D33" s="2" t="str">
        <x:v>分钟</x:v>
      </x:c>
      <x:c r="E33" s="6" t="str">
        <x:v>明确是否含换片和停机，A/B口径一致。</x:v>
      </x:c>
    </x:row>
    <x:row r="34" ht="32" customHeight="1">
      <x:c r="A34" s="2" t="str">
        <x:v>换片 / 停机时间</x:v>
      </x:c>
      <x:c r="B34" s="17"/>
      <x:c r="C34" s="17"/>
      <x:c r="D34" s="2" t="str">
        <x:v>分钟</x:v>
      </x:c>
      <x:c r="E34" s="6" t="str">
        <x:v>单独记录，避免与加工时间重复相加。</x:v>
      </x:c>
    </x:row>
    <x:row r="35" ht="46" customHeight="1">
      <x:c r="A35" s="2" t="str">
        <x:v>实测质量 / 异常</x:v>
      </x:c>
      <x:c r="B35" s="13"/>
      <x:c r="C35" s="13"/>
      <x:c r="D35" s="2" t="str">
        <x:v>文本</x:v>
      </x:c>
      <x:c r="E35" s="6" t="str">
        <x:v>填写测量结果、异常及原始记录位置。</x:v>
      </x:c>
    </x:row>
    <x:row r="36" ht="32" customHeight="1">
      <x:c r="A36" s="24" t="str">
        <x:v>每合格件磨具费用</x:v>
      </x:c>
      <x:c r="B36" s="25" t="str">
        <x:f>IF(AND(B48="有效",B49="完整",B50="一致"),B30*B31/B28,"")</x:f>
      </x:c>
      <x:c r="C36" s="25" t="str">
        <x:f>IF(AND(C48="有效",C49="完整",C50="一致"),C30*C31/C28,"")</x:f>
      </x:c>
      <x:c r="D36" s="21" t="str">
        <x:v>币种 / 件</x:v>
      </x:c>
      <x:c r="E36" s="23" t="str">
        <x:v>缺值或异常时留空，原因见第48—51行。</x:v>
      </x:c>
    </x:row>
    <x:row r="37" ht="27" customHeight="1">
      <x:c r="A37" s="11" t="str">
        <x:v>四、结论与复验</x:v>
      </x:c>
      <x:c r="B37" s="11"/>
      <x:c r="C37" s="11"/>
      <x:c r="D37" s="11"/>
      <x:c r="E37" s="11"/>
    </x:row>
    <x:row r="38" ht="46" customHeight="1">
      <x:c r="A38" s="2" t="str">
        <x:v>条件差异与限制</x:v>
      </x:c>
      <x:c r="B38" s="13"/>
      <x:c r="C38" s="13"/>
      <x:c r="D38" s="2" t="str">
        <x:v>文本</x:v>
      </x:c>
      <x:c r="E38" s="6" t="str">
        <x:v>说明设备、参数、材料及样本数量差异。</x:v>
      </x:c>
    </x:row>
    <x:row r="39" ht="46" customHeight="1">
      <x:c r="A39" s="2" t="str">
        <x:v>结论及适用工况</x:v>
      </x:c>
      <x:c r="B39" s="13"/>
      <x:c r="C39" s="13"/>
      <x:c r="D39" s="2" t="str">
        <x:v>文本</x:v>
      </x:c>
      <x:c r="E39" s="6" t="str">
        <x:v>结论只覆盖已验证的工况。</x:v>
      </x:c>
    </x:row>
    <x:row r="40" ht="46" customHeight="1">
      <x:c r="A40" s="2" t="str">
        <x:v>后续复验项目</x:v>
      </x:c>
      <x:c r="B40" s="13"/>
      <x:c r="C40" s="13"/>
      <x:c r="D40" s="2" t="str">
        <x:v>文本</x:v>
      </x:c>
      <x:c r="E40" s="6" t="str">
        <x:v>记录重复试验或补测项目。</x:v>
      </x:c>
    </x:row>
    <x:row r="41" ht="46" customHeight="1">
      <x:c r="A41" s="2" t="str">
        <x:v>审核人 / 审核日期</x:v>
      </x:c>
      <x:c r="B41" s="13"/>
      <x:c r="C41" s="13"/>
      <x:c r="D41" s="2" t="str">
        <x:v>文本</x:v>
      </x:c>
      <x:c r="E41" s="6" t="str">
        <x:v>按真实审核情况填写。</x:v>
      </x:c>
    </x:row>
    <x:row r="42" ht="32" customHeight="1">
      <x:c r="A42" s="11" t="str">
        <x:v>五、费用口径与计算条件</x:v>
      </x:c>
      <x:c r="B42" s="11"/>
      <x:c r="C42" s="11"/>
      <x:c r="D42" s="11"/>
      <x:c r="E42" s="11"/>
    </x:row>
    <x:row r="43" ht="48" customHeight="1">
      <x:c r="A43" s="2" t="str">
        <x:v>耗材计量方法</x:v>
      </x:c>
      <x:c r="B43" s="13"/>
      <x:c r="C43" s="13"/>
      <x:c r="D43" s="2" t="str">
        <x:v>选择</x:v>
      </x:c>
      <x:c r="E43" s="6" t="str">
        <x:v>整片投入或实际消耗，两方案须统一。</x:v>
      </x:c>
    </x:row>
    <x:row r="44" ht="62" customHeight="1">
      <x:c r="A44" s="2" t="str">
        <x:v>计量依据 / 原始记录</x:v>
      </x:c>
      <x:c r="B44" s="13"/>
      <x:c r="C44" s="13"/>
      <x:c r="D44" s="2" t="str">
        <x:v>文本</x:v>
      </x:c>
      <x:c r="E44" s="6" t="str">
        <x:v>记录投入片数或消耗量测量、折算依据。</x:v>
      </x:c>
    </x:row>
    <x:row r="45" ht="48" customHeight="1">
      <x:c r="A45" s="2" t="str">
        <x:v>费用口径</x:v>
      </x:c>
      <x:c r="B45" s="13"/>
      <x:c r="C45" s="13"/>
      <x:c r="D45" s="2" t="str">
        <x:v>选择</x:v>
      </x:c>
      <x:c r="E45" s="6" t="str">
        <x:v>区分试用实际支出与采购报价测算。</x:v>
      </x:c>
    </x:row>
    <x:row r="46" ht="62" customHeight="1">
      <x:c r="A46" s="2" t="str">
        <x:v>单价依据</x:v>
      </x:c>
      <x:c r="B46" s="13"/>
      <x:c r="C46" s="13"/>
      <x:c r="D46" s="2" t="str">
        <x:v>文本</x:v>
      </x:c>
      <x:c r="E46" s="6" t="str">
        <x:v>说明免费样品、实际付款或报价编号。</x:v>
      </x:c>
    </x:row>
    <x:row r="47" ht="48" customHeight="1">
      <x:c r="A47" s="2" t="str">
        <x:v>返工统计范围</x:v>
      </x:c>
      <x:c r="B47" s="13"/>
      <x:c r="C47" s="13"/>
      <x:c r="D47" s="2" t="str">
        <x:v>选择</x:v>
      </x:c>
      <x:c r="E47" s="6" t="str">
        <x:v>确认分母与耗材覆盖同轮及相应返工。</x:v>
      </x:c>
    </x:row>
    <x:row r="48" ht="48" customHeight="1">
      <x:c r="A48" s="2" t="str">
        <x:v>数值输入检查</x:v>
      </x:c>
      <x:c r="B48" s="26" t="str">
        <x:f>IF(COUNT(B27:B31)&lt;5,"数量与单价须填数值",IF(MIN(B27:B31)&lt;0,"数量或价格不能为负数",IF(OR(MOD(B27,1)&lt;&gt;0,MOD(B28,1)&lt;&gt;0,MOD(B29,1)&lt;&gt;0),"件数须为整数",IF(B28&gt;B27,"合格件数超过完成件数",IF(B29&gt;B27,"返工件数超过完成件数",IF(B28=0,"本轮无合格件，费用不适用",IF(AND(B43="整片投入",MOD(B30,1)&lt;&gt;0),"整片投入数量须为整数","有效")))))))</x:f>
        <x:v>数量与单价须填数值</x:v>
      </x:c>
      <x:c r="C48" s="26" t="str">
        <x:f>IF(COUNT(C27:C31)&lt;5,"数量与单价须填数值",IF(MIN(C27:C31)&lt;0,"数量或价格不能为负数",IF(OR(MOD(C27,1)&lt;&gt;0,MOD(C28,1)&lt;&gt;0,MOD(C29,1)&lt;&gt;0),"件数须为整数",IF(C28&gt;C27,"合格件数超过完成件数",IF(C29&gt;C27,"返工件数超过完成件数",IF(C28=0,"本轮无合格件，费用不适用",IF(AND(C43="整片投入",MOD(C30,1)&lt;&gt;0),"整片投入数量须为整数","有效")))))))</x:f>
        <x:v>数量与单价须填数值</x:v>
      </x:c>
      <x:c r="D48" s="2" t="str">
        <x:v>自动提示</x:v>
      </x:c>
      <x:c r="E48" s="6" t="str">
        <x:v>检查缺值、负数、整数及件数关系。</x:v>
      </x:c>
    </x:row>
    <x:row r="49" ht="48" customHeight="1">
      <x:c r="A49" s="2" t="str">
        <x:v>计价信息检查</x:v>
      </x:c>
      <x:c r="B49" s="26" t="str">
        <x:f>IF(AND(B43&lt;&gt;"整片投入",B43&lt;&gt;"实际消耗"),"请选择有效计量方法",IF(TRIM(B44)="","请填写计量依据",IF(AND(B45&lt;&gt;"试用实际支出",B45&lt;&gt;"采购报价测算"),"请选择有效费用口径",IF(TRIM(B46)="","请填写单价依据",IF(TRIM(B32)="","请填写币种与计价单位",IF(AND(B45="采购报价测算",ISNUMBER(B31),B31=0),"采购报价应大于零","完整"))))))</x:f>
        <x:v>请选择有效计量方法</x:v>
      </x:c>
      <x:c r="C49" s="26" t="str">
        <x:f>IF(AND(C43&lt;&gt;"整片投入",C43&lt;&gt;"实际消耗"),"请选择有效计量方法",IF(TRIM(C44)="","请填写计量依据",IF(AND(C45&lt;&gt;"试用实际支出",C45&lt;&gt;"采购报价测算"),"请选择有效费用口径",IF(TRIM(C46)="","请填写单价依据",IF(TRIM(C32)="","请填写币种与计价单位",IF(AND(C45="采购报价测算",ISNUMBER(C31),C31=0),"采购报价应大于零","完整"))))))</x:f>
        <x:v>请选择有效计量方法</x:v>
      </x:c>
      <x:c r="D49" s="2" t="str">
        <x:v>自动提示</x:v>
      </x:c>
      <x:c r="E49" s="6" t="str">
        <x:v>检查计量依据、费用口径、币种及单价。</x:v>
      </x:c>
    </x:row>
    <x:row r="50" ht="48" customHeight="1">
      <x:c r="A50" s="2" t="str">
        <x:v>返工范围检查</x:v>
      </x:c>
      <x:c r="B50" s="26" t="str">
        <x:f>IF(AND(B47&lt;&gt;"已纳入本轮及返工",B47&lt;&gt;"本轮无返工"),"请确认返工统计范围",IF(AND(ISNUMBER(B29),B29&gt;0,B47="本轮无返工"),"返工件数与范围不一致","一致"))</x:f>
        <x:v>请确认返工统计范围</x:v>
      </x:c>
      <x:c r="C50" s="26" t="str">
        <x:f>IF(AND(C47&lt;&gt;"已纳入本轮及返工",C47&lt;&gt;"本轮无返工"),"请确认返工统计范围",IF(AND(ISNUMBER(C29),C29&gt;0,C47="本轮无返工"),"返工件数与范围不一致","一致"))</x:f>
        <x:v>请确认返工统计范围</x:v>
      </x:c>
      <x:c r="D50" s="2" t="str">
        <x:v>自动提示</x:v>
      </x:c>
      <x:c r="E50" s="6" t="str">
        <x:v>返工件数与范围确认应相互对应。</x:v>
      </x:c>
    </x:row>
    <x:row r="51" ht="48" customHeight="1">
      <x:c r="A51" s="2" t="str">
        <x:v>本组费用状态</x:v>
      </x:c>
      <x:c r="B51" s="26" t="str">
        <x:f>IF(B48&lt;&gt;"有效",B48,IF(B49&lt;&gt;"完整",B49,IF(B50&lt;&gt;"一致",B50,IF(B31=0,"可计算：仅本轮免费支出","可计算"))))</x:f>
        <x:v>数量与单价须填数值</x:v>
      </x:c>
      <x:c r="C51" s="26" t="str">
        <x:f>IF(C48&lt;&gt;"有效",C48,IF(C49&lt;&gt;"完整",C49,IF(C50&lt;&gt;"一致",C50,IF(C31=0,"可计算：仅本轮免费支出","可计算"))))</x:f>
        <x:v>数量与单价须填数值</x:v>
      </x:c>
      <x:c r="D51" s="2" t="str">
        <x:v>自动提示</x:v>
      </x:c>
      <x:c r="E51" s="6" t="str">
        <x:v>免费试用不代表量产采购成本为零。</x:v>
      </x:c>
    </x:row>
    <x:row r="52" ht="48" customHeight="1">
      <x:c r="A52" s="2" t="str">
        <x:v>A/B费用比较条件</x:v>
      </x:c>
      <x:c r="B52" s="26" t="str">
        <x:f>IF(OR(B48&lt;&gt;"有效",C48&lt;&gt;"有效",B49&lt;&gt;"完整",C49&lt;&gt;"完整",B50&lt;&gt;"一致",C50&lt;&gt;"一致"),"待两组资料完整",IF(B43&lt;&gt;C43,"耗材计量方法不同",IF(B45&lt;&gt;C45,"费用口径不同",IF(TRIM(B32)&lt;&gt;TRIM(C32),"币种或计价单位不同","口径一致，仍需核对工况"))))</x:f>
        <x:v>待两组资料完整</x:v>
      </x:c>
      <x:c r="C52" s="26"/>
      <x:c r="D52" s="2" t="str">
        <x:v>自动提示</x:v>
      </x:c>
      <x:c r="E52" s="6" t="str">
        <x:v>口径相同后，仍需人工核对工况与质量。</x:v>
      </x:c>
    </x:row>
  </x:sheetData>
  <x:conditionalFormatting sqref="B48:B48">
    <x:cfRule type="expression" dxfId="0" priority="1">
      <x:formula>B48&lt;&gt;"有效"</x:formula>
    </x:cfRule>
  </x:conditionalFormatting>
  <x:conditionalFormatting sqref="B49:B49">
    <x:cfRule type="expression" dxfId="1" priority="2">
      <x:formula>B49&lt;&gt;"完整"</x:formula>
    </x:cfRule>
  </x:conditionalFormatting>
  <x:conditionalFormatting sqref="B50:B50">
    <x:cfRule type="expression" dxfId="2" priority="3">
      <x:formula>B50&lt;&gt;"一致"</x:formula>
    </x:cfRule>
  </x:conditionalFormatting>
  <x:conditionalFormatting sqref="C48:C48">
    <x:cfRule type="expression" dxfId="3" priority="4">
      <x:formula>C48&lt;&gt;"有效"</x:formula>
    </x:cfRule>
  </x:conditionalFormatting>
  <x:conditionalFormatting sqref="C49:C49">
    <x:cfRule type="expression" dxfId="4" priority="5">
      <x:formula>C49&lt;&gt;"完整"</x:formula>
    </x:cfRule>
  </x:conditionalFormatting>
  <x:conditionalFormatting sqref="C50:C50">
    <x:cfRule type="expression" dxfId="5" priority="6">
      <x:formula>C50&lt;&gt;"一致"</x:formula>
    </x:cfRule>
  </x:conditionalFormatting>
  <x:dataValidations count="3">
    <x:dataValidation type="list" errorStyle="stop" showErrorMessage="1" errorTitle="请选择有效选项" error="请从下拉列表选择，避免口径不一致。" sqref="B43:C43">
      <x:formula1>"整片投入,实际消耗"</x:formula1>
    </x:dataValidation>
    <x:dataValidation type="list" errorStyle="stop" showErrorMessage="1" errorTitle="请选择有效选项" error="请从下拉列表选择，避免口径不一致。" sqref="B45:C45">
      <x:formula1>"试用实际支出,采购报价测算"</x:formula1>
    </x:dataValidation>
    <x:dataValidation type="list" errorStyle="stop" showErrorMessage="1" errorTitle="请选择有效选项" error="请从下拉列表选择，避免口径不一致。" sqref="B47:C47">
      <x:formula1>"已纳入本轮及返工,本轮无返工"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Abrasive trial comparison record</x:v>
      </x:c>
      <x:c r="B2" s="29"/>
      <x:c r="C2" s="29"/>
      <x:c r="D2" s="29"/>
      <x:c r="E2" s="29"/>
    </x:row>
    <x:row r="3" ht="42" hidden="0" customHeight="1">
      <x:c r="A3" s="30" t="str">
        <x:v>One form per A/B round. Enter actual records in yellow cells. Copy and identify each repeat separately.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Record</x:v>
      </x:c>
      <x:c r="B5" s="31" t="str">
        <x:v>Current option A</x:v>
      </x:c>
      <x:c r="C5" s="31" t="str">
        <x:v>Candidate option B</x:v>
      </x:c>
      <x:c r="D5" s="31" t="str">
        <x:v>Unit or basis</x:v>
      </x:c>
      <x:c r="E5" s="31" t="str">
        <x:v>Entry guidance</x:v>
      </x:c>
    </x:row>
    <x:row r="6" ht="30" hidden="0" customHeight="1">
      <x:c r="A6" s="32" t="str">
        <x:v>1. Trial and samples</x:v>
      </x:c>
      <x:c r="B6" s="32"/>
      <x:c r="C6" s="32"/>
      <x:c r="D6" s="32"/>
      <x:c r="E6" s="32"/>
    </x:row>
    <x:row r="7" ht="48" hidden="0" customHeight="1">
      <x:c r="A7" s="27" t="str">
        <x:v>Trial ID</x:v>
      </x:c>
      <x:c r="B7" s="13"/>
      <x:c r="C7" s="13"/>
      <x:c r="D7" s="27" t="str">
        <x:v>Text</x:v>
      </x:c>
      <x:c r="E7" s="30" t="str">
        <x:v>Unique ID for each round; retain raw measurements.</x:v>
      </x:c>
    </x:row>
    <x:row r="8" ht="48" hidden="0" customHeight="1">
      <x:c r="A8" s="27" t="str">
        <x:v>Trial date</x:v>
      </x:c>
      <x:c r="B8" s="18"/>
      <x:c r="C8" s="18"/>
      <x:c r="D8" s="27" t="str">
        <x:v>Date</x:v>
      </x:c>
      <x:c r="E8" s="30" t="str">
        <x:v>Use the actual trial date.</x:v>
      </x:c>
    </x:row>
    <x:row r="9" ht="48" hidden="0" customHeight="1">
      <x:c r="A9" s="27" t="str">
        <x:v>Recorder / location</x:v>
      </x:c>
      <x:c r="B9" s="13"/>
      <x:c r="C9" s="13"/>
      <x:c r="D9" s="27" t="str">
        <x:v>Text</x:v>
      </x:c>
      <x:c r="E9" s="30" t="str">
        <x:v>Record the person and location.</x:v>
      </x:c>
    </x:row>
    <x:row r="10" ht="48" hidden="0" customHeight="1">
      <x:c r="A10" s="27" t="str">
        <x:v>Abrasive and application</x:v>
      </x:c>
      <x:c r="B10" s="13"/>
      <x:c r="C10" s="13"/>
      <x:c r="D10" s="27" t="str">
        <x:v>Text</x:v>
      </x:c>
      <x:c r="E10" s="30" t="str">
        <x:v>Distinguish cut-off, grinding and other tools.</x:v>
      </x:c>
    </x:row>
    <x:row r="11" ht="48" hidden="0" customHeight="1">
      <x:c r="A11" s="27" t="str">
        <x:v>Sample ID</x:v>
      </x:c>
      <x:c r="B11" s="13"/>
      <x:c r="C11" s="13"/>
      <x:c r="D11" s="27" t="str">
        <x:v>Text</x:v>
      </x:c>
      <x:c r="E11" s="30" t="str">
        <x:v>Match the physical sample or packaging.</x:v>
      </x:c>
    </x:row>
    <x:row r="12" ht="48" hidden="0" customHeight="1">
      <x:c r="A12" s="27" t="str">
        <x:v>Production batch</x:v>
      </x:c>
      <x:c r="B12" s="13"/>
      <x:c r="C12" s="13"/>
      <x:c r="D12" s="27" t="str">
        <x:v>Text</x:v>
      </x:c>
      <x:c r="E12" s="30" t="str">
        <x:v>Use the actual sample batch.</x:v>
      </x:c>
    </x:row>
    <x:row r="13" ht="48" hidden="0" customHeight="1">
      <x:c r="A13" s="27" t="str">
        <x:v>Abrasive specification</x:v>
      </x:c>
      <x:c r="B13" s="13"/>
      <x:c r="C13" s="13"/>
      <x:c r="D13" s="27" t="str">
        <x:v>Consistent units</x:v>
      </x:c>
      <x:c r="E13" s="30" t="str">
        <x:v>Include dimensions, abrasive and confirmed product markings.</x:v>
      </x:c>
    </x:row>
    <x:row r="14" ht="48" hidden="0" customHeight="1">
      <x:c r="A14" s="27" t="str">
        <x:v>Trial objective</x:v>
      </x:c>
      <x:c r="B14" s="13"/>
      <x:c r="C14" s="13"/>
      <x:c r="D14" s="27" t="str">
        <x:v>Text</x:v>
      </x:c>
      <x:c r="E14" s="30" t="str">
        <x:v>For example, life, quality or machining time.</x:v>
      </x:c>
    </x:row>
    <x:row r="15" ht="30" hidden="0" customHeight="1">
      <x:c r="A15" s="32" t="str">
        <x:v>2. Comparison conditions</x:v>
      </x:c>
      <x:c r="B15" s="32"/>
      <x:c r="C15" s="32"/>
      <x:c r="D15" s="32"/>
      <x:c r="E15" s="32"/>
    </x:row>
    <x:row r="16" ht="48" hidden="0" customHeight="1">
      <x:c r="A16" s="27" t="str">
        <x:v>Workpiece material / condition</x:v>
      </x:c>
      <x:c r="B16" s="13"/>
      <x:c r="C16" s="13"/>
      <x:c r="D16" s="27" t="str">
        <x:v>Text</x:v>
      </x:c>
      <x:c r="E16" s="30" t="str">
        <x:v>State grade and known surface or heat-treatment condition.</x:v>
      </x:c>
    </x:row>
    <x:row r="17" ht="48" hidden="0" customHeight="1">
      <x:c r="A17" s="27" t="str">
        <x:v>Workpiece dimensions / batch</x:v>
      </x:c>
      <x:c r="B17" s="13"/>
      <x:c r="C17" s="13"/>
      <x:c r="D17" s="27" t="str">
        <x:v>Consistent units</x:v>
      </x:c>
      <x:c r="E17" s="30" t="str">
        <x:v>Record dimensions, material batch and differences.</x:v>
      </x:c>
    </x:row>
    <x:row r="18" ht="48" hidden="0" customHeight="1">
      <x:c r="A18" s="27" t="str">
        <x:v>Equipment model</x:v>
      </x:c>
      <x:c r="B18" s="13"/>
      <x:c r="C18" s="13"/>
      <x:c r="D18" s="27" t="str">
        <x:v>Text</x:v>
      </x:c>
      <x:c r="E18" s="30" t="str">
        <x:v>Identify the equipment and drive configuration.</x:v>
      </x:c>
    </x:row>
    <x:row r="19" ht="48" hidden="0" customHeight="1">
      <x:c r="A19" s="27" t="str">
        <x:v>Machining task</x:v>
      </x:c>
      <x:c r="B19" s="13"/>
      <x:c r="C19" s="13"/>
      <x:c r="D19" s="27" t="str">
        <x:v>Text</x:v>
      </x:c>
      <x:c r="E19" s="30" t="str">
        <x:v>Specify cutting, deburring or surface grinding.</x:v>
      </x:c>
    </x:row>
    <x:row r="20" ht="48" hidden="0" customHeight="1">
      <x:c r="A20" s="27" t="str">
        <x:v>Quality / acceptance criteria</x:v>
      </x:c>
      <x:c r="B20" s="13"/>
      <x:c r="C20" s="13"/>
      <x:c r="D20" s="27" t="str">
        <x:v>Text</x:v>
      </x:c>
      <x:c r="E20" s="30" t="str">
        <x:v>Agree measurable quality requirements before testing.</x:v>
      </x:c>
    </x:row>
    <x:row r="21" ht="48" hidden="0" customHeight="1">
      <x:c r="A21" s="27" t="str">
        <x:v>Inspection method / gauge</x:v>
      </x:c>
      <x:c r="B21" s="13"/>
      <x:c r="C21" s="13"/>
      <x:c r="D21" s="27" t="str">
        <x:v>Text</x:v>
      </x:c>
      <x:c r="E21" s="30" t="str">
        <x:v>Record the method and gauges used.</x:v>
      </x:c>
    </x:row>
    <x:row r="22" ht="48" hidden="0" customHeight="1">
      <x:c r="A22" s="27" t="str">
        <x:v>Process parameters and units</x:v>
      </x:c>
      <x:c r="B22" s="13"/>
      <x:c r="C22" s="13"/>
      <x:c r="D22" s="27" t="str">
        <x:v>Actual units</x:v>
      </x:c>
      <x:c r="E22" s="30" t="str">
        <x:v>Record actual speed, feed and relevant parameters.</x:v>
      </x:c>
    </x:row>
    <x:row r="23" ht="48" hidden="0" customHeight="1">
      <x:c r="A23" s="27" t="str">
        <x:v>Fixturing / cooling</x:v>
      </x:c>
      <x:c r="B23" s="13"/>
      <x:c r="C23" s="13"/>
      <x:c r="D23" s="27" t="str">
        <x:v>Text</x:v>
      </x:c>
      <x:c r="E23" s="30" t="str">
        <x:v>State actual conditions or not applicable.</x:v>
      </x:c>
    </x:row>
    <x:row r="24" ht="48" hidden="0" customHeight="1">
      <x:c r="A24" s="27" t="str">
        <x:v>Replacement / stop criteria</x:v>
      </x:c>
      <x:c r="B24" s="13"/>
      <x:c r="C24" s="13"/>
      <x:c r="D24" s="27" t="str">
        <x:v>Text</x:v>
      </x:c>
      <x:c r="E24" s="30" t="str">
        <x:v>Agree when to replace the tool or end the round.</x:v>
      </x:c>
    </x:row>
    <x:row r="25" ht="48" hidden="0" customHeight="1">
      <x:c r="A25" s="27" t="str">
        <x:v>Trial order / environment</x:v>
      </x:c>
      <x:c r="B25" s="13"/>
      <x:c r="C25" s="13"/>
      <x:c r="D25" s="27" t="str">
        <x:v>Text</x:v>
      </x:c>
      <x:c r="E25" s="30" t="str">
        <x:v>Record sequence and relevant environmental differences.</x:v>
      </x:c>
    </x:row>
    <x:row r="26" ht="30" hidden="0" customHeight="1">
      <x:c r="A26" s="32" t="str">
        <x:v>3. Measured results</x:v>
      </x:c>
      <x:c r="B26" s="32"/>
      <x:c r="C26" s="32"/>
      <x:c r="D26" s="32"/>
      <x:c r="E26" s="32"/>
    </x:row>
    <x:row r="27" ht="48" hidden="0" customHeight="1">
      <x:c r="A27" s="27" t="str">
        <x:v>Completed parts</x:v>
      </x:c>
      <x:c r="B27" s="15"/>
      <x:c r="C27" s="15"/>
      <x:c r="D27" s="27" t="str">
        <x:v>parts</x:v>
      </x:c>
      <x:c r="E27" s="30" t="str">
        <x:v>Total completed workpieces in this round.</x:v>
      </x:c>
    </x:row>
    <x:row r="28" ht="48" hidden="0" customHeight="1">
      <x:c r="A28" s="27" t="str">
        <x:v>Final accepted parts</x:v>
      </x:c>
      <x:c r="B28" s="15"/>
      <x:c r="C28" s="15"/>
      <x:c r="D28" s="27" t="str">
        <x:v>parts</x:v>
      </x:c>
      <x:c r="E28" s="30" t="str">
        <x:v>Includes final acceptance after associated rework.</x:v>
      </x:c>
    </x:row>
    <x:row r="29" ht="48" hidden="0" customHeight="1">
      <x:c r="A29" s="27" t="str">
        <x:v>Parts requiring rework</x:v>
      </x:c>
      <x:c r="B29" s="15"/>
      <x:c r="C29" s="15"/>
      <x:c r="D29" s="27" t="str">
        <x:v>parts</x:v>
      </x:c>
      <x:c r="E29" s="30" t="str">
        <x:v>Reworked parts are included in completed parts.</x:v>
      </x:c>
    </x:row>
    <x:row r="30" ht="84" hidden="0" customHeight="1">
      <x:c r="A30" s="27" t="str">
        <x:v>Abrasive quantity charged</x:v>
      </x:c>
      <x:c r="B30" s="17"/>
      <x:c r="C30" s="17"/>
      <x:c r="D30" s="27" t="str">
        <x:v>discs or agreed unit</x:v>
      </x:c>
      <x:c r="E30" s="30" t="str">
        <x:v>Include this round and rework; see method in row 43.</x:v>
      </x:c>
    </x:row>
    <x:row r="31" ht="84" hidden="0" customHeight="1">
      <x:c r="A31" s="27" t="str">
        <x:v>Abrasive unit price</x:v>
      </x:c>
      <x:c r="B31" s="17"/>
      <x:c r="C31" s="17"/>
      <x:c r="D31" s="27" t="str">
        <x:v>currency / pricing unit</x:v>
      </x:c>
      <x:c r="E31" s="30" t="str">
        <x:v>Enter numbers in B/C; define cost and price basis below.</x:v>
      </x:c>
    </x:row>
    <x:row r="32" ht="48" hidden="0" customHeight="1">
      <x:c r="A32" s="27" t="str">
        <x:v>Currency / pricing unit</x:v>
      </x:c>
      <x:c r="B32" s="13"/>
      <x:c r="C32" s="13"/>
      <x:c r="D32" s="27" t="str">
        <x:v>Text</x:v>
      </x:c>
      <x:c r="E32" s="30" t="str">
        <x:v>For example USD/disc; use the same basis for A/B.</x:v>
      </x:c>
    </x:row>
    <x:row r="33" ht="48" hidden="0" customHeight="1">
      <x:c r="A33" s="27" t="str">
        <x:v>Actual machining time</x:v>
      </x:c>
      <x:c r="B33" s="17"/>
      <x:c r="C33" s="17"/>
      <x:c r="D33" s="27" t="str">
        <x:v>min</x:v>
      </x:c>
      <x:c r="E33" s="30" t="str">
        <x:v>State whether changes and stops are included; match A/B.</x:v>
      </x:c>
    </x:row>
    <x:row r="34" ht="48" hidden="0" customHeight="1">
      <x:c r="A34" s="27" t="str">
        <x:v>Replacement / downtime</x:v>
      </x:c>
      <x:c r="B34" s="17"/>
      <x:c r="C34" s="17"/>
      <x:c r="D34" s="27" t="str">
        <x:v>min</x:v>
      </x:c>
      <x:c r="E34" s="30" t="str">
        <x:v>Record separately; avoid double-counting time.</x:v>
      </x:c>
    </x:row>
    <x:row r="35" ht="48" hidden="0" customHeight="1">
      <x:c r="A35" s="27" t="str">
        <x:v>Measured quality / abnormalities</x:v>
      </x:c>
      <x:c r="B35" s="13"/>
      <x:c r="C35" s="13"/>
      <x:c r="D35" s="27" t="str">
        <x:v>Text</x:v>
      </x:c>
      <x:c r="E35" s="30" t="str">
        <x:v>Record measurements, abnormalities and record location.</x:v>
      </x:c>
    </x:row>
    <x:row r="36" ht="84" hidden="0" customHeight="1">
      <x:c r="A36" s="33" t="str">
        <x:v>Abrasive cost per accepted part</x:v>
      </x:c>
      <x:c r="B36" s="25" t="str">
        <x:f>IF(AND(B48="Valid",B49="Complete",B50="Consistent"),B30*B31/B28,"")</x:f>
      </x:c>
      <x:c r="C36" s="25" t="str">
        <x:f>IF(AND(C48="Valid",C49="Complete",C50="Consistent"),C30*C31/C28,"")</x:f>
      </x:c>
      <x:c r="D36" s="34" t="str">
        <x:v>currency / part</x:v>
      </x:c>
      <x:c r="E36" s="35" t="str">
        <x:v>Blank if inputs are missing or invalid; see rows 48–51.</x:v>
      </x:c>
    </x:row>
    <x:row r="37" ht="30" hidden="0" customHeight="1">
      <x:c r="A37" s="32" t="str">
        <x:v>4. Conclusions and repeat tests</x:v>
      </x:c>
      <x:c r="B37" s="32"/>
      <x:c r="C37" s="32"/>
      <x:c r="D37" s="32"/>
      <x:c r="E37" s="32"/>
    </x:row>
    <x:row r="38" ht="48" hidden="0" customHeight="1">
      <x:c r="A38" s="27" t="str">
        <x:v>Differences and limits</x:v>
      </x:c>
      <x:c r="B38" s="13"/>
      <x:c r="C38" s="13"/>
      <x:c r="D38" s="27" t="str">
        <x:v>Text</x:v>
      </x:c>
      <x:c r="E38" s="30" t="str">
        <x:v>Describe equipment, parameter, material and sample-count differences.</x:v>
      </x:c>
    </x:row>
    <x:row r="39" ht="48" hidden="0" customHeight="1">
      <x:c r="A39" s="27" t="str">
        <x:v>Conclusion / applicable conditions</x:v>
      </x:c>
      <x:c r="B39" s="13"/>
      <x:c r="C39" s="13"/>
      <x:c r="D39" s="27" t="str">
        <x:v>Text</x:v>
      </x:c>
      <x:c r="E39" s="30" t="str">
        <x:v>Limit conclusions to tested conditions.</x:v>
      </x:c>
    </x:row>
    <x:row r="40" ht="48" hidden="0" customHeight="1">
      <x:c r="A40" s="27" t="str">
        <x:v>Further tests</x:v>
      </x:c>
      <x:c r="B40" s="13"/>
      <x:c r="C40" s="13"/>
      <x:c r="D40" s="27" t="str">
        <x:v>Text</x:v>
      </x:c>
      <x:c r="E40" s="30" t="str">
        <x:v>Record repeat or supplementary tests.</x:v>
      </x:c>
    </x:row>
    <x:row r="41" ht="48" hidden="0" customHeight="1">
      <x:c r="A41" s="27" t="str">
        <x:v>Reviewer / review date</x:v>
      </x:c>
      <x:c r="B41" s="13"/>
      <x:c r="C41" s="13"/>
      <x:c r="D41" s="27" t="str">
        <x:v>Text</x:v>
      </x:c>
      <x:c r="E41" s="30" t="str">
        <x:v>Enter the actual reviewer and date.</x:v>
      </x:c>
    </x:row>
    <x:row r="42" ht="30" hidden="0" customHeight="1">
      <x:c r="A42" s="32" t="str">
        <x:v>5. Cost basis and calculation</x:v>
      </x:c>
      <x:c r="B42" s="32"/>
      <x:c r="C42" s="32"/>
      <x:c r="D42" s="32"/>
      <x:c r="E42" s="32"/>
    </x:row>
    <x:row r="43" ht="84" hidden="0" customHeight="1">
      <x:c r="A43" s="27" t="str">
        <x:v>Consumption measurement method</x:v>
      </x:c>
      <x:c r="B43" s="13"/>
      <x:c r="C43" s="13"/>
      <x:c r="D43" s="27" t="str">
        <x:v>Select</x:v>
      </x:c>
      <x:c r="E43" s="30" t="str">
        <x:v>Choose the same consumption method for both options.</x:v>
      </x:c>
    </x:row>
    <x:row r="44" ht="84" hidden="0" customHeight="1">
      <x:c r="A44" s="27" t="str">
        <x:v>Measurement evidence / raw records</x:v>
      </x:c>
      <x:c r="B44" s="13"/>
      <x:c r="C44" s="13"/>
      <x:c r="D44" s="27" t="str">
        <x:v>Text</x:v>
      </x:c>
      <x:c r="E44" s="30" t="str">
        <x:v>Document disc count or measured consumption and conversion.</x:v>
      </x:c>
    </x:row>
    <x:row r="45" ht="84" hidden="0" customHeight="1">
      <x:c r="A45" s="27" t="str">
        <x:v>Cost basis</x:v>
      </x:c>
      <x:c r="B45" s="13"/>
      <x:c r="C45" s="13"/>
      <x:c r="D45" s="27" t="str">
        <x:v>Select</x:v>
      </x:c>
      <x:c r="E45" s="30" t="str">
        <x:v>Separate actual trial spend from a quotation estimate.</x:v>
      </x:c>
    </x:row>
    <x:row r="46" ht="84" hidden="0" customHeight="1">
      <x:c r="A46" s="27" t="str">
        <x:v>Unit price evidence</x:v>
      </x:c>
      <x:c r="B46" s="13"/>
      <x:c r="C46" s="13"/>
      <x:c r="D46" s="27" t="str">
        <x:v>Text</x:v>
      </x:c>
      <x:c r="E46" s="30" t="str">
        <x:v>State free samples, payment or quotation reference.</x:v>
      </x:c>
    </x:row>
    <x:row r="47" ht="84" hidden="0" customHeight="1">
      <x:c r="A47" s="27" t="str">
        <x:v>Rework scope</x:v>
      </x:c>
      <x:c r="B47" s="13"/>
      <x:c r="C47" s="13"/>
      <x:c r="D47" s="27" t="str">
        <x:v>Select</x:v>
      </x:c>
      <x:c r="E47" s="30" t="str">
        <x:v>The denominator and consumption must cover matching rework.</x:v>
      </x:c>
    </x:row>
    <x:row r="48" ht="84" hidden="0" customHeight="1">
      <x:c r="A48" s="27" t="str">
        <x:v>Numeric input validation</x:v>
      </x:c>
      <x:c r="B48" s="19" t="str">
        <x:f>IF(COUNT(B27:B31)&lt;5,"Enter numeric quantities and price",IF(MIN(B27:B31)&lt;0,"Quantity or price cannot be negative",IF(OR(MOD(B27,1)&lt;&gt;0,MOD(B28,1)&lt;&gt;0,MOD(B29,1)&lt;&gt;0),"Part counts must be integers",IF(B28&gt;B27,"Accepted count exceeds completed count",IF(B29&gt;B27,"Rework count exceeds completed count",IF(B28=0,"No accepted parts; cost not applicable",IF(AND(B43="Whole discs issued",MOD(B30,1)&lt;&gt;0),"Whole-disc quantity must be an integer","Valid")))))))</x:f>
        <x:v>Enter numeric quantities and price</x:v>
      </x:c>
      <x:c r="C48" s="19" t="str">
        <x:f>IF(COUNT(C27:C31)&lt;5,"Enter numeric quantities and price",IF(MIN(C27:C31)&lt;0,"Quantity or price cannot be negative",IF(OR(MOD(C27,1)&lt;&gt;0,MOD(C28,1)&lt;&gt;0,MOD(C29,1)&lt;&gt;0),"Part counts must be integers",IF(C28&gt;C27,"Accepted count exceeds completed count",IF(C29&gt;C27,"Rework count exceeds completed count",IF(C28=0,"No accepted parts; cost not applicable",IF(AND(C43="Whole discs issued",MOD(C30,1)&lt;&gt;0),"Whole-disc quantity must be an integer","Valid")))))))</x:f>
        <x:v>Enter numeric quantities and price</x:v>
      </x:c>
      <x:c r="D48" s="27" t="str">
        <x:v>Automatic</x:v>
      </x:c>
      <x:c r="E48" s="30" t="str">
        <x:v>Check missing values, negatives, whole counts and count relationships.</x:v>
      </x:c>
    </x:row>
    <x:row r="49" ht="84" hidden="0" customHeight="1">
      <x:c r="A49" s="27" t="str">
        <x:v>Pricing information validation</x:v>
      </x:c>
      <x:c r="B49" s="19" t="str">
        <x:f>IF(AND(B43&lt;&gt;"Whole discs issued",B43&lt;&gt;"Measured consumption"),"Select a valid measurement method",IF(TRIM(B44)="","Enter measurement evidence",IF(AND(B45&lt;&gt;"Actual trial expenditure",B45&lt;&gt;"Purchase quotation estimate"),"Select a valid cost basis",IF(TRIM(B46)="","Enter unit price evidence",IF(TRIM(B32)="","Enter currency and pricing unit",IF(AND(B45="Purchase quotation estimate",ISNUMBER(B31),B31=0),"Purchase quote must be positive","Complete"))))))</x:f>
        <x:v>Select a valid measurement method</x:v>
      </x:c>
      <x:c r="C49" s="19" t="str">
        <x:f>IF(AND(C43&lt;&gt;"Whole discs issued",C43&lt;&gt;"Measured consumption"),"Select a valid measurement method",IF(TRIM(C44)="","Enter measurement evidence",IF(AND(C45&lt;&gt;"Actual trial expenditure",C45&lt;&gt;"Purchase quotation estimate"),"Select a valid cost basis",IF(TRIM(C46)="","Enter unit price evidence",IF(TRIM(C32)="","Enter currency and pricing unit",IF(AND(C45="Purchase quotation estimate",ISNUMBER(C31),C31=0),"Purchase quote must be positive","Complete"))))))</x:f>
        <x:v>Select a valid measurement method</x:v>
      </x:c>
      <x:c r="D49" s="27" t="str">
        <x:v>Automatic</x:v>
      </x:c>
      <x:c r="E49" s="30" t="str">
        <x:v>Check measurement evidence, cost basis, currency and price.</x:v>
      </x:c>
    </x:row>
    <x:row r="50" ht="84" hidden="0" customHeight="1">
      <x:c r="A50" s="27" t="str">
        <x:v>Rework scope validation</x:v>
      </x:c>
      <x:c r="B50" s="19" t="str">
        <x:f>IF(AND(B47&lt;&gt;"Trial and rework included",B47&lt;&gt;"No rework in this trial"),"Confirm rework scope",IF(AND(ISNUMBER(B29),B29&gt;0,B47="No rework in this trial"),"Rework count and scope disagree","Consistent"))</x:f>
        <x:v>Confirm rework scope</x:v>
      </x:c>
      <x:c r="C50" s="19" t="str">
        <x:f>IF(AND(C47&lt;&gt;"Trial and rework included",C47&lt;&gt;"No rework in this trial"),"Confirm rework scope",IF(AND(ISNUMBER(C29),C29&gt;0,C47="No rework in this trial"),"Rework count and scope disagree","Consistent"))</x:f>
        <x:v>Confirm rework scope</x:v>
      </x:c>
      <x:c r="D50" s="27" t="str">
        <x:v>Automatic</x:v>
      </x:c>
      <x:c r="E50" s="30" t="str">
        <x:v>The rework count must agree with the scope selection.</x:v>
      </x:c>
    </x:row>
    <x:row r="51" ht="84" hidden="0" customHeight="1">
      <x:c r="A51" s="27" t="str">
        <x:v>Cost calculation status</x:v>
      </x:c>
      <x:c r="B51" s="19" t="str">
        <x:f>IF(B48&lt;&gt;"Valid",B48,IF(B49&lt;&gt;"Complete",B49,IF(B50&lt;&gt;"Consistent",B50,IF(B31=0,"Calculable: free trial spend only","Calculable"))))</x:f>
        <x:v>Enter numeric quantities and price</x:v>
      </x:c>
      <x:c r="C51" s="19" t="str">
        <x:f>IF(C48&lt;&gt;"Valid",C48,IF(C49&lt;&gt;"Complete",C49,IF(C50&lt;&gt;"Consistent",C50,IF(C31=0,"Calculable: free trial spend only","Calculable"))))</x:f>
        <x:v>Enter numeric quantities and price</x:v>
      </x:c>
      <x:c r="D51" s="27" t="str">
        <x:v>Automatic</x:v>
      </x:c>
      <x:c r="E51" s="30" t="str">
        <x:v>A free trial does not imply zero production purchasing cost.</x:v>
      </x:c>
    </x:row>
    <x:row r="52" ht="84" hidden="0" customHeight="1">
      <x:c r="A52" s="27" t="str">
        <x:v>A/B cost comparison conditions</x:v>
      </x:c>
      <x:c r="B52" s="19" t="str">
        <x:f>IF(OR(B48&lt;&gt;"Valid",C48&lt;&gt;"Valid",B49&lt;&gt;"Complete",C49&lt;&gt;"Complete",B50&lt;&gt;"Consistent",C50&lt;&gt;"Consistent"),"Both options need complete information",IF(B43&lt;&gt;C43,"Different consumption methods",IF(B45&lt;&gt;C45,"Different cost bases",IF(TRIM(B32)&lt;&gt;TRIM(C32),"Different currency or pricing unit","Matching basis; check processing conditions"))))</x:f>
        <x:v>Both options need complete information</x:v>
      </x:c>
      <x:c r="C52" s="19"/>
      <x:c r="D52" s="27" t="str">
        <x:v>Automatic</x:v>
      </x:c>
      <x:c r="E52" s="30" t="str">
        <x:v>Even with matching cost bases, review conditions and quality.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6" priority="1">
      <x:formula>B48&lt;&gt;"Valid"</x:formula>
    </x:cfRule>
  </x:conditionalFormatting>
  <x:conditionalFormatting sqref="B49:B49">
    <x:cfRule type="expression" dxfId="7" priority="2">
      <x:formula>B49&lt;&gt;"Complete"</x:formula>
    </x:cfRule>
  </x:conditionalFormatting>
  <x:conditionalFormatting sqref="B50:B50">
    <x:cfRule type="expression" dxfId="8" priority="3">
      <x:formula>B50&lt;&gt;"Consistent"</x:formula>
    </x:cfRule>
  </x:conditionalFormatting>
  <x:conditionalFormatting sqref="C48:C48">
    <x:cfRule type="expression" dxfId="9" priority="4">
      <x:formula>C48&lt;&gt;"Valid"</x:formula>
    </x:cfRule>
  </x:conditionalFormatting>
  <x:conditionalFormatting sqref="C49:C49">
    <x:cfRule type="expression" dxfId="10" priority="5">
      <x:formula>C49&lt;&gt;"Complete"</x:formula>
    </x:cfRule>
  </x:conditionalFormatting>
  <x:conditionalFormatting sqref="C50:C50">
    <x:cfRule type="expression" dxfId="11" priority="6">
      <x:formula>C50&lt;&gt;"Consistent"</x:formula>
    </x:cfRule>
  </x:conditionalFormatting>
  <x:dataValidations count="3">
    <x:dataValidation type="list" errorStyle="stop" showErrorMessage="1" errorTitle="Select a valid option" error="Choose a value from the list." sqref="B43:C43">
      <x:formula1>"Whole discs issued,Measured consumption"</x:formula1>
    </x:dataValidation>
    <x:dataValidation type="list" errorStyle="stop" showErrorMessage="1" errorTitle="Select a valid option" error="Choose a value from the list." sqref="B45:C45">
      <x:formula1>"Actual trial expenditure,Purchase quotation estimate"</x:formula1>
    </x:dataValidation>
    <x:dataValidation type="list" errorStyle="stop" showErrorMessage="1" errorTitle="Select a valid option" error="Choose a value from the list." sqref="B47:C47">
      <x:formula1>"Trial and rework included,No rework in this trial"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Registro comparativo de ensayos de abrasivos</x:v>
      </x:c>
      <x:c r="B2" s="29"/>
      <x:c r="C2" s="29"/>
      <x:c r="D2" s="29"/>
      <x:c r="E2" s="29"/>
    </x:row>
    <x:row r="3" ht="42" hidden="0" customHeight="1">
      <x:c r="A3" s="30" t="str">
        <x:v>Una ficha por ronda A/B. Introduzca datos reales en amarillo. Copie y numere cada repetición por separado.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Registro</x:v>
      </x:c>
      <x:c r="B5" s="31" t="str">
        <x:v>Solución actual A</x:v>
      </x:c>
      <x:c r="C5" s="31" t="str">
        <x:v>Solución candidata B</x:v>
      </x:c>
      <x:c r="D5" s="31" t="str">
        <x:v>Unidad o criterio</x:v>
      </x:c>
      <x:c r="E5" s="31" t="str">
        <x:v>Indicaciones</x:v>
      </x:c>
    </x:row>
    <x:row r="6" ht="30" hidden="0" customHeight="1">
      <x:c r="A6" s="32" t="str">
        <x:v>1. Ensayo y muestras</x:v>
      </x:c>
      <x:c r="B6" s="32"/>
      <x:c r="C6" s="32"/>
      <x:c r="D6" s="32"/>
      <x:c r="E6" s="32"/>
    </x:row>
    <x:row r="7" ht="48" hidden="0" customHeight="1">
      <x:c r="A7" s="27" t="str">
        <x:v>ID del ensayo</x:v>
      </x:c>
      <x:c r="B7" s="13"/>
      <x:c r="C7" s="13"/>
      <x:c r="D7" s="27" t="str">
        <x:v>Texto</x:v>
      </x:c>
      <x:c r="E7" s="30" t="str">
        <x:v>ID por ronda; conserve mediciones originales.</x:v>
      </x:c>
    </x:row>
    <x:row r="8" ht="48" hidden="0" customHeight="1">
      <x:c r="A8" s="27" t="str">
        <x:v>Fecha del ensayo</x:v>
      </x:c>
      <x:c r="B8" s="18"/>
      <x:c r="C8" s="18"/>
      <x:c r="D8" s="27" t="str">
        <x:v>Fecha</x:v>
      </x:c>
      <x:c r="E8" s="30" t="str">
        <x:v>Fecha real del ensayo.</x:v>
      </x:c>
    </x:row>
    <x:row r="9" ht="48" hidden="0" customHeight="1">
      <x:c r="A9" s="27" t="str">
        <x:v>Responsable / lugar</x:v>
      </x:c>
      <x:c r="B9" s="13"/>
      <x:c r="C9" s="13"/>
      <x:c r="D9" s="27" t="str">
        <x:v>Texto</x:v>
      </x:c>
      <x:c r="E9" s="30" t="str">
        <x:v>Persona y lugar del ensayo.</x:v>
      </x:c>
    </x:row>
    <x:row r="10" ht="48" hidden="0" customHeight="1">
      <x:c r="A10" s="27" t="str">
        <x:v>Abrasivo y aplicación</x:v>
      </x:c>
      <x:c r="B10" s="13"/>
      <x:c r="C10" s="13"/>
      <x:c r="D10" s="27" t="str">
        <x:v>Texto</x:v>
      </x:c>
      <x:c r="E10" s="30" t="str">
        <x:v>Distinga discos de corte, desbaste y otros.</x:v>
      </x:c>
    </x:row>
    <x:row r="11" ht="48" hidden="0" customHeight="1">
      <x:c r="A11" s="27" t="str">
        <x:v>ID de muestra</x:v>
      </x:c>
      <x:c r="B11" s="13"/>
      <x:c r="C11" s="13"/>
      <x:c r="D11" s="27" t="str">
        <x:v>Texto</x:v>
      </x:c>
      <x:c r="E11" s="30" t="str">
        <x:v>Debe corresponder al producto o envase.</x:v>
      </x:c>
    </x:row>
    <x:row r="12" ht="48" hidden="0" customHeight="1">
      <x:c r="A12" s="27" t="str">
        <x:v>Lote de producción</x:v>
      </x:c>
      <x:c r="B12" s="13"/>
      <x:c r="C12" s="13"/>
      <x:c r="D12" s="27" t="str">
        <x:v>Texto</x:v>
      </x:c>
      <x:c r="E12" s="30" t="str">
        <x:v>Lote real de cada muestra.</x:v>
      </x:c>
    </x:row>
    <x:row r="13" ht="48" hidden="0" customHeight="1">
      <x:c r="A13" s="27" t="str">
        <x:v>Especificación del abrasivo</x:v>
      </x:c>
      <x:c r="B13" s="13"/>
      <x:c r="C13" s="13"/>
      <x:c r="D13" s="27" t="str">
        <x:v>Unidades iguales</x:v>
      </x:c>
      <x:c r="E13" s="30" t="str">
        <x:v>Dimensiones, abrasivo y marcas confirmadas.</x:v>
      </x:c>
    </x:row>
    <x:row r="14" ht="48" hidden="0" customHeight="1">
      <x:c r="A14" s="27" t="str">
        <x:v>Objetivo del ensayo</x:v>
      </x:c>
      <x:c r="B14" s="13"/>
      <x:c r="C14" s="13"/>
      <x:c r="D14" s="27" t="str">
        <x:v>Texto</x:v>
      </x:c>
      <x:c r="E14" s="30" t="str">
        <x:v>Por ejemplo, vida útil, calidad o tiempo.</x:v>
      </x:c>
    </x:row>
    <x:row r="15" ht="30" hidden="0" customHeight="1">
      <x:c r="A15" s="32" t="str">
        <x:v>2. Condiciones comparativas</x:v>
      </x:c>
      <x:c r="B15" s="32"/>
      <x:c r="C15" s="32"/>
      <x:c r="D15" s="32"/>
      <x:c r="E15" s="32"/>
    </x:row>
    <x:row r="16" ht="48" hidden="0" customHeight="1">
      <x:c r="A16" s="27" t="str">
        <x:v>Material / estado de la pieza</x:v>
      </x:c>
      <x:c r="B16" s="13"/>
      <x:c r="C16" s="13"/>
      <x:c r="D16" s="27" t="str">
        <x:v>Texto</x:v>
      </x:c>
      <x:c r="E16" s="30" t="str">
        <x:v>Indique grado, superficie y tratamiento conocido.</x:v>
      </x:c>
    </x:row>
    <x:row r="17" ht="48" hidden="0" customHeight="1">
      <x:c r="A17" s="27" t="str">
        <x:v>Dimensiones / lote de la pieza</x:v>
      </x:c>
      <x:c r="B17" s="13"/>
      <x:c r="C17" s="13"/>
      <x:c r="D17" s="27" t="str">
        <x:v>Unidades iguales</x:v>
      </x:c>
      <x:c r="E17" s="30" t="str">
        <x:v>Dimensiones, lote de material y diferencias.</x:v>
      </x:c>
    </x:row>
    <x:row r="18" ht="48" hidden="0" customHeight="1">
      <x:c r="A18" s="27" t="str">
        <x:v>Modelo de equipo</x:v>
      </x:c>
      <x:c r="B18" s="13"/>
      <x:c r="C18" s="13"/>
      <x:c r="D18" s="27" t="str">
        <x:v>Texto</x:v>
      </x:c>
      <x:c r="E18" s="30" t="str">
        <x:v>Equipo y configuración del accionamiento.</x:v>
      </x:c>
    </x:row>
    <x:row r="19" ht="48" hidden="0" customHeight="1">
      <x:c r="A19" s="27" t="str">
        <x:v>Operación de mecanizado</x:v>
      </x:c>
      <x:c r="B19" s="13"/>
      <x:c r="C19" s="13"/>
      <x:c r="D19" s="27" t="str">
        <x:v>Texto</x:v>
      </x:c>
      <x:c r="E19" s="30" t="str">
        <x:v>Corte, desbarbado o rectificado superficial.</x:v>
      </x:c>
    </x:row>
    <x:row r="20" ht="48" hidden="0" customHeight="1">
      <x:c r="A20" s="27" t="str">
        <x:v>Calidad / aceptación</x:v>
      </x:c>
      <x:c r="B20" s="13"/>
      <x:c r="C20" s="13"/>
      <x:c r="D20" s="27" t="str">
        <x:v>Texto</x:v>
      </x:c>
      <x:c r="E20" s="30" t="str">
        <x:v>Acuerde requisitos medibles antes del ensayo.</x:v>
      </x:c>
    </x:row>
    <x:row r="21" ht="48" hidden="0" customHeight="1">
      <x:c r="A21" s="27" t="str">
        <x:v>Método de inspección / instrumento</x:v>
      </x:c>
      <x:c r="B21" s="13"/>
      <x:c r="C21" s="13"/>
      <x:c r="D21" s="27" t="str">
        <x:v>Texto</x:v>
      </x:c>
      <x:c r="E21" s="30" t="str">
        <x:v>Método e instrumentos utilizados.</x:v>
      </x:c>
    </x:row>
    <x:row r="22" ht="48" hidden="0" customHeight="1">
      <x:c r="A22" s="27" t="str">
        <x:v>Parámetros y unidades</x:v>
      </x:c>
      <x:c r="B22" s="13"/>
      <x:c r="C22" s="13"/>
      <x:c r="D22" s="27" t="str">
        <x:v>Unidades reales</x:v>
      </x:c>
      <x:c r="E22" s="30" t="str">
        <x:v>Velocidad, avance y parámetros reales.</x:v>
      </x:c>
    </x:row>
    <x:row r="23" ht="48" hidden="0" customHeight="1">
      <x:c r="A23" s="27" t="str">
        <x:v>Sujeción / refrigeración</x:v>
      </x:c>
      <x:c r="B23" s="13"/>
      <x:c r="C23" s="13"/>
      <x:c r="D23" s="27" t="str">
        <x:v>Texto</x:v>
      </x:c>
      <x:c r="E23" s="30" t="str">
        <x:v>Condiciones reales o no aplicable.</x:v>
      </x:c>
    </x:row>
    <x:row r="24" ht="48" hidden="0" customHeight="1">
      <x:c r="A24" s="27" t="str">
        <x:v>Cambio / finalización</x:v>
      </x:c>
      <x:c r="B24" s="13"/>
      <x:c r="C24" s="13"/>
      <x:c r="D24" s="27" t="str">
        <x:v>Texto</x:v>
      </x:c>
      <x:c r="E24" s="30" t="str">
        <x:v>Defina cuándo cambiar o terminar.</x:v>
      </x:c>
    </x:row>
    <x:row r="25" ht="48" hidden="0" customHeight="1">
      <x:c r="A25" s="27" t="str">
        <x:v>Orden / entorno del ensayo</x:v>
      </x:c>
      <x:c r="B25" s="13"/>
      <x:c r="C25" s="13"/>
      <x:c r="D25" s="27" t="str">
        <x:v>Texto</x:v>
      </x:c>
      <x:c r="E25" s="30" t="str">
        <x:v>Orden y diferencias ambientales relevantes.</x:v>
      </x:c>
    </x:row>
    <x:row r="26" ht="30" hidden="0" customHeight="1">
      <x:c r="A26" s="32" t="str">
        <x:v>3. Resultados medidos</x:v>
      </x:c>
      <x:c r="B26" s="32"/>
      <x:c r="C26" s="32"/>
      <x:c r="D26" s="32"/>
      <x:c r="E26" s="32"/>
    </x:row>
    <x:row r="27" ht="48" hidden="0" customHeight="1">
      <x:c r="A27" s="27" t="str">
        <x:v>Piezas terminadas</x:v>
      </x:c>
      <x:c r="B27" s="15"/>
      <x:c r="C27" s="15"/>
      <x:c r="D27" s="27" t="str">
        <x:v>piezas</x:v>
      </x:c>
      <x:c r="E27" s="30" t="str">
        <x:v>Total de piezas terminadas en esta ronda.</x:v>
      </x:c>
    </x:row>
    <x:row r="28" ht="48" hidden="0" customHeight="1">
      <x:c r="A28" s="27" t="str">
        <x:v>Piezas finalmente aceptadas</x:v>
      </x:c>
      <x:c r="B28" s="15"/>
      <x:c r="C28" s="15"/>
      <x:c r="D28" s="27" t="str">
        <x:v>piezas</x:v>
      </x:c>
      <x:c r="E28" s="30" t="str">
        <x:v>Incluye aceptadas tras el retrabajo asociado.</x:v>
      </x:c>
    </x:row>
    <x:row r="29" ht="48" hidden="0" customHeight="1">
      <x:c r="A29" s="27" t="str">
        <x:v>Piezas retrabajadas</x:v>
      </x:c>
      <x:c r="B29" s="15"/>
      <x:c r="C29" s="15"/>
      <x:c r="D29" s="27" t="str">
        <x:v>piezas</x:v>
      </x:c>
      <x:c r="E29" s="30" t="str">
        <x:v>Son parte de las piezas terminadas.</x:v>
      </x:c>
    </x:row>
    <x:row r="30" ht="84" hidden="0" customHeight="1">
      <x:c r="A30" s="27" t="str">
        <x:v>Cantidad de abrasivo imputada</x:v>
      </x:c>
      <x:c r="B30" s="17"/>
      <x:c r="C30" s="17"/>
      <x:c r="D30" s="27" t="str">
        <x:v>discos o unidad acordada</x:v>
      </x:c>
      <x:c r="E30" s="30" t="str">
        <x:v>Incluye ronda y retrabajo; método en fila 43.</x:v>
      </x:c>
    </x:row>
    <x:row r="31" ht="84" hidden="0" customHeight="1">
      <x:c r="A31" s="27" t="str">
        <x:v>Precio unitario del abrasivo</x:v>
      </x:c>
      <x:c r="B31" s="17"/>
      <x:c r="C31" s="17"/>
      <x:c r="D31" s="27" t="str">
        <x:v>moneda / unidad de precio</x:v>
      </x:c>
      <x:c r="E31" s="30" t="str">
        <x:v>Números en B/C; defina precio y coste abajo.</x:v>
      </x:c>
    </x:row>
    <x:row r="32" ht="48" hidden="0" customHeight="1">
      <x:c r="A32" s="27" t="str">
        <x:v>Moneda / unidad de precio</x:v>
      </x:c>
      <x:c r="B32" s="13"/>
      <x:c r="C32" s="13"/>
      <x:c r="D32" s="27" t="str">
        <x:v>Texto</x:v>
      </x:c>
      <x:c r="E32" s="30" t="str">
        <x:v>Ejemplo: EUR/disco; misma base para A/B.</x:v>
      </x:c>
    </x:row>
    <x:row r="33" ht="48" hidden="0" customHeight="1">
      <x:c r="A33" s="27" t="str">
        <x:v>Tiempo real de mecanizado</x:v>
      </x:c>
      <x:c r="B33" s="17"/>
      <x:c r="C33" s="17"/>
      <x:c r="D33" s="27" t="str">
        <x:v>min</x:v>
      </x:c>
      <x:c r="E33" s="30" t="str">
        <x:v>Aclare cambios y paradas; igual alcance A/B.</x:v>
      </x:c>
    </x:row>
    <x:row r="34" ht="48" hidden="0" customHeight="1">
      <x:c r="A34" s="27" t="str">
        <x:v>Tiempo de cambio / parada</x:v>
      </x:c>
      <x:c r="B34" s="17"/>
      <x:c r="C34" s="17"/>
      <x:c r="D34" s="27" t="str">
        <x:v>min</x:v>
      </x:c>
      <x:c r="E34" s="30" t="str">
        <x:v>Registro separado para no duplicar tiempos.</x:v>
      </x:c>
    </x:row>
    <x:row r="35" ht="48" hidden="0" customHeight="1">
      <x:c r="A35" s="27" t="str">
        <x:v>Calidad medida / anomalías</x:v>
      </x:c>
      <x:c r="B35" s="13"/>
      <x:c r="C35" s="13"/>
      <x:c r="D35" s="27" t="str">
        <x:v>Texto</x:v>
      </x:c>
      <x:c r="E35" s="30" t="str">
        <x:v>Mediciones, anomalías y ubicación del original.</x:v>
      </x:c>
    </x:row>
    <x:row r="36" ht="84" hidden="0" customHeight="1">
      <x:c r="A36" s="33" t="str">
        <x:v>Coste de abrasivo por pieza aceptada</x:v>
      </x:c>
      <x:c r="B36" s="25" t="str">
        <x:f>IF(AND(B48="Válido",B49="Completo",B50="Coherente"),B30*B31/B28,"")</x:f>
      </x:c>
      <x:c r="C36" s="25" t="str">
        <x:f>IF(AND(C48="Válido",C49="Completo",C50="Coherente"),C30*C31/C28,"")</x:f>
      </x:c>
      <x:c r="D36" s="34" t="str">
        <x:v>moneda / pieza</x:v>
      </x:c>
      <x:c r="E36" s="35" t="str">
        <x:v>Vacío si faltan datos o son inválidos; filas 48–51.</x:v>
      </x:c>
    </x:row>
    <x:row r="37" ht="30" hidden="0" customHeight="1">
      <x:c r="A37" s="32" t="str">
        <x:v>4. Conclusiones y repetición</x:v>
      </x:c>
      <x:c r="B37" s="32"/>
      <x:c r="C37" s="32"/>
      <x:c r="D37" s="32"/>
      <x:c r="E37" s="32"/>
    </x:row>
    <x:row r="38" ht="48" hidden="0" customHeight="1">
      <x:c r="A38" s="27" t="str">
        <x:v>Diferencias y límites</x:v>
      </x:c>
      <x:c r="B38" s="13"/>
      <x:c r="C38" s="13"/>
      <x:c r="D38" s="27" t="str">
        <x:v>Texto</x:v>
      </x:c>
      <x:c r="E38" s="30" t="str">
        <x:v>Explique diferencias de equipo, parámetros, material y número de muestras.</x:v>
      </x:c>
    </x:row>
    <x:row r="39" ht="48" hidden="0" customHeight="1">
      <x:c r="A39" s="27" t="str">
        <x:v>Conclusión / aplicación</x:v>
      </x:c>
      <x:c r="B39" s="13"/>
      <x:c r="C39" s="13"/>
      <x:c r="D39" s="27" t="str">
        <x:v>Texto</x:v>
      </x:c>
      <x:c r="E39" s="30" t="str">
        <x:v>Limite las conclusiones a las condiciones ensayadas.</x:v>
      </x:c>
    </x:row>
    <x:row r="40" ht="48" hidden="0" customHeight="1">
      <x:c r="A40" s="27" t="str">
        <x:v>Pruebas posteriores</x:v>
      </x:c>
      <x:c r="B40" s="13"/>
      <x:c r="C40" s="13"/>
      <x:c r="D40" s="27" t="str">
        <x:v>Texto</x:v>
      </x:c>
      <x:c r="E40" s="30" t="str">
        <x:v>Repeticiones o pruebas complementarias.</x:v>
      </x:c>
    </x:row>
    <x:row r="41" ht="48" hidden="0" customHeight="1">
      <x:c r="A41" s="27" t="str">
        <x:v>Revisor / fecha</x:v>
      </x:c>
      <x:c r="B41" s="13"/>
      <x:c r="C41" s="13"/>
      <x:c r="D41" s="27" t="str">
        <x:v>Texto</x:v>
      </x:c>
      <x:c r="E41" s="30" t="str">
        <x:v>Revisor y fecha reales.</x:v>
      </x:c>
    </x:row>
    <x:row r="42" ht="30" hidden="0" customHeight="1">
      <x:c r="A42" s="32" t="str">
        <x:v>5. Criterios de coste y cálculo</x:v>
      </x:c>
      <x:c r="B42" s="32"/>
      <x:c r="C42" s="32"/>
      <x:c r="D42" s="32"/>
      <x:c r="E42" s="32"/>
    </x:row>
    <x:row r="43" ht="84" hidden="0" customHeight="1">
      <x:c r="A43" s="27" t="str">
        <x:v>Método de medir consumo</x:v>
      </x:c>
      <x:c r="B43" s="13"/>
      <x:c r="C43" s="13"/>
      <x:c r="D43" s="27" t="str">
        <x:v>Seleccionar</x:v>
      </x:c>
      <x:c r="E43" s="30" t="str">
        <x:v>Mismo método de consumo para ambos.</x:v>
      </x:c>
    </x:row>
    <x:row r="44" ht="84" hidden="0" customHeight="1">
      <x:c r="A44" s="27" t="str">
        <x:v>Base de medición / registros</x:v>
      </x:c>
      <x:c r="B44" s="13"/>
      <x:c r="C44" s="13"/>
      <x:c r="D44" s="27" t="str">
        <x:v>Texto</x:v>
      </x:c>
      <x:c r="E44" s="30" t="str">
        <x:v>Documente discos o medición y conversión.</x:v>
      </x:c>
    </x:row>
    <x:row r="45" ht="84" hidden="0" customHeight="1">
      <x:c r="A45" s="27" t="str">
        <x:v>Criterio de coste</x:v>
      </x:c>
      <x:c r="B45" s="13"/>
      <x:c r="C45" s="13"/>
      <x:c r="D45" s="27" t="str">
        <x:v>Seleccionar</x:v>
      </x:c>
      <x:c r="E45" s="30" t="str">
        <x:v>Separe gasto real y estimación de compra.</x:v>
      </x:c>
    </x:row>
    <x:row r="46" ht="84" hidden="0" customHeight="1">
      <x:c r="A46" s="27" t="str">
        <x:v>Justificación del precio</x:v>
      </x:c>
      <x:c r="B46" s="13"/>
      <x:c r="C46" s="13"/>
      <x:c r="D46" s="27" t="str">
        <x:v>Texto</x:v>
      </x:c>
      <x:c r="E46" s="30" t="str">
        <x:v>Muestra gratuita, pago o referencia de oferta.</x:v>
      </x:c>
    </x:row>
    <x:row r="47" ht="84" hidden="0" customHeight="1">
      <x:c r="A47" s="27" t="str">
        <x:v>Alcance del retrabajo</x:v>
      </x:c>
      <x:c r="B47" s="13"/>
      <x:c r="C47" s="13"/>
      <x:c r="D47" s="27" t="str">
        <x:v>Seleccionar</x:v>
      </x:c>
      <x:c r="E47" s="30" t="str">
        <x:v>Denominador y consumo deben cubrir el mismo retrabajo.</x:v>
      </x:c>
    </x:row>
    <x:row r="48" ht="84" hidden="0" customHeight="1">
      <x:c r="A48" s="27" t="str">
        <x:v>Comprobación numérica</x:v>
      </x:c>
      <x:c r="B48" s="19" t="str">
        <x:f>IF(COUNT(B27:B31)&lt;5,"Introduzca cantidades y precio numéricos",IF(MIN(B27:B31)&lt;0,"Cantidad o precio negativos",IF(OR(MOD(B27,1)&lt;&gt;0,MOD(B28,1)&lt;&gt;0,MOD(B29,1)&lt;&gt;0),"Las piezas deben ser enteras",IF(B28&gt;B27,"Aceptadas superan terminadas",IF(B29&gt;B27,"Retrabajadas superan terminadas",IF(B28=0,"Sin piezas aceptadas; no aplicable",IF(AND(B43="Discos enteros utilizados",MOD(B30,1)&lt;&gt;0),"Los discos enteros requieren un entero","Válido")))))))</x:f>
        <x:v>Introduzca cantidades y precio numéricos</x:v>
      </x:c>
      <x:c r="C48" s="19" t="str">
        <x:f>IF(COUNT(C27:C31)&lt;5,"Introduzca cantidades y precio numéricos",IF(MIN(C27:C31)&lt;0,"Cantidad o precio negativos",IF(OR(MOD(C27,1)&lt;&gt;0,MOD(C28,1)&lt;&gt;0,MOD(C29,1)&lt;&gt;0),"Las piezas deben ser enteras",IF(C28&gt;C27,"Aceptadas superan terminadas",IF(C29&gt;C27,"Retrabajadas superan terminadas",IF(C28=0,"Sin piezas aceptadas; no aplicable",IF(AND(C43="Discos enteros utilizados",MOD(C30,1)&lt;&gt;0),"Los discos enteros requieren un entero","Válido")))))))</x:f>
        <x:v>Introduzca cantidades y precio numéricos</x:v>
      </x:c>
      <x:c r="D48" s="27" t="str">
        <x:v>Automático</x:v>
      </x:c>
      <x:c r="E48" s="30" t="str">
        <x:v>Faltantes, negativos, enteros y relaciones de cantidades.</x:v>
      </x:c>
    </x:row>
    <x:row r="49" ht="84" hidden="0" customHeight="1">
      <x:c r="A49" s="27" t="str">
        <x:v>Comprobación de precios</x:v>
      </x:c>
      <x:c r="B49" s="19" t="str">
        <x:f>IF(AND(B43&lt;&gt;"Discos enteros utilizados",B43&lt;&gt;"Consumo medido"),"Seleccione método válido",IF(TRIM(B44)="","Indique base de medición",IF(AND(B45&lt;&gt;"Gasto real del ensayo",B45&lt;&gt;"Estimación con oferta de compra"),"Seleccione criterio de coste válido",IF(TRIM(B46)="","Justifique el precio unitario",IF(TRIM(B32)="","Indique moneda y unidad",IF(AND(B45="Estimación con oferta de compra",ISNUMBER(B31),B31=0),"La oferta de compra debe ser positiva","Completo"))))))</x:f>
        <x:v>Seleccione método válido</x:v>
      </x:c>
      <x:c r="C49" s="19" t="str">
        <x:f>IF(AND(C43&lt;&gt;"Discos enteros utilizados",C43&lt;&gt;"Consumo medido"),"Seleccione método válido",IF(TRIM(C44)="","Indique base de medición",IF(AND(C45&lt;&gt;"Gasto real del ensayo",C45&lt;&gt;"Estimación con oferta de compra"),"Seleccione criterio de coste válido",IF(TRIM(C46)="","Justifique el precio unitario",IF(TRIM(C32)="","Indique moneda y unidad",IF(AND(C45="Estimación con oferta de compra",ISNUMBER(C31),C31=0),"La oferta de compra debe ser positiva","Completo"))))))</x:f>
        <x:v>Seleccione método válido</x:v>
      </x:c>
      <x:c r="D49" s="27" t="str">
        <x:v>Automático</x:v>
      </x:c>
      <x:c r="E49" s="30" t="str">
        <x:v>Base de medición, coste, moneda y precio.</x:v>
      </x:c>
    </x:row>
    <x:row r="50" ht="84" hidden="0" customHeight="1">
      <x:c r="A50" s="27" t="str">
        <x:v>Comprobación del retrabajo</x:v>
      </x:c>
      <x:c r="B50" s="19" t="str">
        <x:f>IF(AND(B47&lt;&gt;"Incluye ensayo y retrabajo",B47&lt;&gt;"Sin retrabajo en este ensayo"),"Confirme alcance del retrabajo",IF(AND(ISNUMBER(B29),B29&gt;0,B47="Sin retrabajo en este ensayo"),"Cantidad y alcance no coinciden","Coherente"))</x:f>
        <x:v>Confirme alcance del retrabajo</x:v>
      </x:c>
      <x:c r="C50" s="19" t="str">
        <x:f>IF(AND(C47&lt;&gt;"Incluye ensayo y retrabajo",C47&lt;&gt;"Sin retrabajo en este ensayo"),"Confirme alcance del retrabajo",IF(AND(ISNUMBER(C29),C29&gt;0,C47="Sin retrabajo en este ensayo"),"Cantidad y alcance no coinciden","Coherente"))</x:f>
        <x:v>Confirme alcance del retrabajo</x:v>
      </x:c>
      <x:c r="D50" s="27" t="str">
        <x:v>Automático</x:v>
      </x:c>
      <x:c r="E50" s="30" t="str">
        <x:v>Cantidad y alcance del retrabajo deben coincidir.</x:v>
      </x:c>
    </x:row>
    <x:row r="51" ht="84" hidden="0" customHeight="1">
      <x:c r="A51" s="27" t="str">
        <x:v>Estado del cálculo</x:v>
      </x:c>
      <x:c r="B51" s="19" t="str">
        <x:f>IF(B48&lt;&gt;"Válido",B48,IF(B49&lt;&gt;"Completo",B49,IF(B50&lt;&gt;"Coherente",B50,IF(B31=0,"Calculable: solo gasto gratuito del ensayo","Calculable"))))</x:f>
        <x:v>Introduzca cantidades y precio numéricos</x:v>
      </x:c>
      <x:c r="C51" s="19" t="str">
        <x:f>IF(C48&lt;&gt;"Válido",C48,IF(C49&lt;&gt;"Completo",C49,IF(C50&lt;&gt;"Coherente",C50,IF(C31=0,"Calculable: solo gasto gratuito del ensayo","Calculable"))))</x:f>
        <x:v>Introduzca cantidades y precio numéricos</x:v>
      </x:c>
      <x:c r="D51" s="27" t="str">
        <x:v>Automático</x:v>
      </x:c>
      <x:c r="E51" s="30" t="str">
        <x:v>Ensayo gratuito no implica compra gratuita en producción.</x:v>
      </x:c>
    </x:row>
    <x:row r="52" ht="84" hidden="0" customHeight="1">
      <x:c r="A52" s="27" t="str">
        <x:v>Condiciones de comparación A/B</x:v>
      </x:c>
      <x:c r="B52" s="19" t="str">
        <x:f>IF(OR(B48&lt;&gt;"Válido",C48&lt;&gt;"Válido",B49&lt;&gt;"Completo",C49&lt;&gt;"Completo",B50&lt;&gt;"Coherente",C50&lt;&gt;"Coherente"),"Complete ambas soluciones",IF(B43&lt;&gt;C43,"Métodos de consumo distintos",IF(B45&lt;&gt;C45,"Criterios de coste distintos",IF(TRIM(B32)&lt;&gt;TRIM(C32),"Moneda o unidad distintas","Base coherente; revise condiciones"))))</x:f>
        <x:v>Complete ambas soluciones</x:v>
      </x:c>
      <x:c r="C52" s="19"/>
      <x:c r="D52" s="27" t="str">
        <x:v>Automático</x:v>
      </x:c>
      <x:c r="E52" s="30" t="str">
        <x:v>Aunque coincidan los costes, revise condiciones y calidad.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12" priority="1">
      <x:formula>B48&lt;&gt;"Válido"</x:formula>
    </x:cfRule>
  </x:conditionalFormatting>
  <x:conditionalFormatting sqref="B49:B49">
    <x:cfRule type="expression" dxfId="13" priority="2">
      <x:formula>B49&lt;&gt;"Completo"</x:formula>
    </x:cfRule>
  </x:conditionalFormatting>
  <x:conditionalFormatting sqref="B50:B50">
    <x:cfRule type="expression" dxfId="14" priority="3">
      <x:formula>B50&lt;&gt;"Coherente"</x:formula>
    </x:cfRule>
  </x:conditionalFormatting>
  <x:conditionalFormatting sqref="C48:C48">
    <x:cfRule type="expression" dxfId="15" priority="4">
      <x:formula>C48&lt;&gt;"Válido"</x:formula>
    </x:cfRule>
  </x:conditionalFormatting>
  <x:conditionalFormatting sqref="C49:C49">
    <x:cfRule type="expression" dxfId="16" priority="5">
      <x:formula>C49&lt;&gt;"Completo"</x:formula>
    </x:cfRule>
  </x:conditionalFormatting>
  <x:conditionalFormatting sqref="C50:C50">
    <x:cfRule type="expression" dxfId="17" priority="6">
      <x:formula>C50&lt;&gt;"Coherente"</x:formula>
    </x:cfRule>
  </x:conditionalFormatting>
  <x:dataValidations count="3">
    <x:dataValidation type="list" errorStyle="stop" showErrorMessage="1" errorTitle="Seleccione una opción válida" error="Elija un valor de la lista." sqref="B43:C43">
      <x:formula1>"Discos enteros utilizados,Consumo medido"</x:formula1>
    </x:dataValidation>
    <x:dataValidation type="list" errorStyle="stop" showErrorMessage="1" errorTitle="Seleccione una opción válida" error="Elija un valor de la lista." sqref="B45:C45">
      <x:formula1>"Gasto real del ensayo,Estimación con oferta de compra"</x:formula1>
    </x:dataValidation>
    <x:dataValidation type="list" errorStyle="stop" showErrorMessage="1" errorTitle="Seleccione una opción válida" error="Elija un valor de la lista." sqref="B47:C47">
      <x:formula1>"Incluye ensayo y retrabajo,Sin retrabajo en este ensayo"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E302D"/>
  </x:sheetPr>
  <x:sheetViews>
    <x:sheetView rightToLeft="1"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36"/>
      <x:c r="B1" s="36"/>
      <x:c r="C1" s="36"/>
      <x:c r="D1" s="36"/>
      <x:c r="E1" s="36"/>
    </x:row>
    <x:row r="2" ht="42" hidden="0" customHeight="1">
      <x:c r="A2" s="37" t="str">
        <x:v>سجل مقارنة تجارب أدوات الكشط</x:v>
      </x:c>
      <x:c r="B2" s="38"/>
      <x:c r="C2" s="38"/>
      <x:c r="D2" s="38"/>
      <x:c r="E2" s="38"/>
    </x:row>
    <x:row r="3" ht="42" hidden="0" customHeight="1">
      <x:c r="A3" s="39" t="str">
        <x:v>نموذج لكل جولة A/B. أدخل السجلات الفعلية في الخلايا الصفراء. انسخ النموذج ورقم كل تكرار بصورة مستقلة.</x:v>
      </x:c>
      <x:c r="B3" s="36"/>
      <x:c r="C3" s="36"/>
      <x:c r="D3" s="36"/>
      <x:c r="E3" s="36"/>
    </x:row>
    <x:row r="4" ht="15" hidden="0" customHeight="1">
      <x:c r="A4" s="36"/>
      <x:c r="B4" s="36"/>
      <x:c r="C4" s="36"/>
      <x:c r="D4" s="36"/>
      <x:c r="E4" s="36"/>
    </x:row>
    <x:row r="5" ht="52" hidden="0" customHeight="1">
      <x:c r="A5" s="40" t="str">
        <x:v>البند</x:v>
      </x:c>
      <x:c r="B5" s="40" t="str">
        <x:v>الخيار الحالي A</x:v>
      </x:c>
      <x:c r="C5" s="40" t="str">
        <x:v>الخيار المرشح B</x:v>
      </x:c>
      <x:c r="D5" s="40" t="str">
        <x:v>الوحدة أو الأساس</x:v>
      </x:c>
      <x:c r="E5" s="40" t="str">
        <x:v>إرشادات الإدخال</x:v>
      </x:c>
    </x:row>
    <x:row r="6" ht="30" hidden="0" customHeight="1">
      <x:c r="A6" s="41" t="str">
        <x:v>1. التجربة والعينات</x:v>
      </x:c>
      <x:c r="B6" s="41"/>
      <x:c r="C6" s="41"/>
      <x:c r="D6" s="41"/>
      <x:c r="E6" s="41"/>
    </x:row>
    <x:row r="7" ht="48" hidden="0" customHeight="1">
      <x:c r="A7" s="36" t="str">
        <x:v>رقم التجربة</x:v>
      </x:c>
      <x:c r="B7" s="42"/>
      <x:c r="C7" s="42"/>
      <x:c r="D7" s="36" t="str">
        <x:v>نص</x:v>
      </x:c>
      <x:c r="E7" s="39" t="str">
        <x:v>رقم مستقل لكل جولة مع حفظ القياسات الأصلية.</x:v>
      </x:c>
    </x:row>
    <x:row r="8" ht="48" hidden="0" customHeight="1">
      <x:c r="A8" s="36" t="str">
        <x:v>تاريخ التجربة</x:v>
      </x:c>
      <x:c r="B8" s="43"/>
      <x:c r="C8" s="43"/>
      <x:c r="D8" s="36" t="str">
        <x:v>تاريخ</x:v>
      </x:c>
      <x:c r="E8" s="39" t="str">
        <x:v>تاريخ التجربة الفعلي.</x:v>
      </x:c>
    </x:row>
    <x:row r="9" ht="48" hidden="0" customHeight="1">
      <x:c r="A9" s="36" t="str">
        <x:v>المسجل / الموقع</x:v>
      </x:c>
      <x:c r="B9" s="42"/>
      <x:c r="C9" s="42"/>
      <x:c r="D9" s="36" t="str">
        <x:v>نص</x:v>
      </x:c>
      <x:c r="E9" s="39" t="str">
        <x:v>اسم المسجل ومكان التجربة.</x:v>
      </x:c>
    </x:row>
    <x:row r="10" ht="48" hidden="0" customHeight="1">
      <x:c r="A10" s="36" t="str">
        <x:v>الأداة والتطبيق</x:v>
      </x:c>
      <x:c r="B10" s="42"/>
      <x:c r="C10" s="42"/>
      <x:c r="D10" s="36" t="str">
        <x:v>نص</x:v>
      </x:c>
      <x:c r="E10" s="39" t="str">
        <x:v>ميز أدوات القطع والتجليخ وغيرها.</x:v>
      </x:c>
    </x:row>
    <x:row r="11" ht="48" hidden="0" customHeight="1">
      <x:c r="A11" s="36" t="str">
        <x:v>رقم العينة</x:v>
      </x:c>
      <x:c r="B11" s="42"/>
      <x:c r="C11" s="42"/>
      <x:c r="D11" s="36" t="str">
        <x:v>نص</x:v>
      </x:c>
      <x:c r="E11" s="39" t="str">
        <x:v>طابق العينة أو العبوة.</x:v>
      </x:c>
    </x:row>
    <x:row r="12" ht="48" hidden="0" customHeight="1">
      <x:c r="A12" s="36" t="str">
        <x:v>دفعة الإنتاج</x:v>
      </x:c>
      <x:c r="B12" s="42"/>
      <x:c r="C12" s="42"/>
      <x:c r="D12" s="36" t="str">
        <x:v>نص</x:v>
      </x:c>
      <x:c r="E12" s="39" t="str">
        <x:v>الدفعة الحقيقية لكل عينة.</x:v>
      </x:c>
    </x:row>
    <x:row r="13" ht="48" hidden="0" customHeight="1">
      <x:c r="A13" s="36" t="str">
        <x:v>مواصفات الأداة</x:v>
      </x:c>
      <x:c r="B13" s="42"/>
      <x:c r="C13" s="42"/>
      <x:c r="D13" s="36" t="str">
        <x:v>وحدات موحدة</x:v>
      </x:c>
      <x:c r="E13" s="39" t="str">
        <x:v>الأبعاد والمادة الكاشطة والعلامات المؤكدة.</x:v>
      </x:c>
    </x:row>
    <x:row r="14" ht="48" hidden="0" customHeight="1">
      <x:c r="A14" s="36" t="str">
        <x:v>هدف التجربة</x:v>
      </x:c>
      <x:c r="B14" s="42"/>
      <x:c r="C14" s="42"/>
      <x:c r="D14" s="36" t="str">
        <x:v>نص</x:v>
      </x:c>
      <x:c r="E14" s="39" t="str">
        <x:v>مثل العمر أو الجودة أو الزمن.</x:v>
      </x:c>
    </x:row>
    <x:row r="15" ht="30" hidden="0" customHeight="1">
      <x:c r="A15" s="41" t="str">
        <x:v>2. ظروف المقارنة</x:v>
      </x:c>
      <x:c r="B15" s="41"/>
      <x:c r="C15" s="41"/>
      <x:c r="D15" s="41"/>
      <x:c r="E15" s="41"/>
    </x:row>
    <x:row r="16" ht="48" hidden="0" customHeight="1">
      <x:c r="A16" s="36" t="str">
        <x:v>مادة القطعة / حالتها</x:v>
      </x:c>
      <x:c r="B16" s="42"/>
      <x:c r="C16" s="42"/>
      <x:c r="D16" s="36" t="str">
        <x:v>نص</x:v>
      </x:c>
      <x:c r="E16" s="39" t="str">
        <x:v>الدرجة وحالة السطح أو المعالجة المعروفة.</x:v>
      </x:c>
    </x:row>
    <x:row r="17" ht="48" hidden="0" customHeight="1">
      <x:c r="A17" s="36" t="str">
        <x:v>أبعاد القطعة / دفعتها</x:v>
      </x:c>
      <x:c r="B17" s="42"/>
      <x:c r="C17" s="42"/>
      <x:c r="D17" s="36" t="str">
        <x:v>وحدات موحدة</x:v>
      </x:c>
      <x:c r="E17" s="39" t="str">
        <x:v>الأبعاد ودفعة المادة والفروق.</x:v>
      </x:c>
    </x:row>
    <x:row r="18" ht="48" hidden="0" customHeight="1">
      <x:c r="A18" s="36" t="str">
        <x:v>طراز المعدات</x:v>
      </x:c>
      <x:c r="B18" s="42"/>
      <x:c r="C18" s="42"/>
      <x:c r="D18" s="36" t="str">
        <x:v>نص</x:v>
      </x:c>
      <x:c r="E18" s="39" t="str">
        <x:v>المعدات وتهيئة نظام القيادة.</x:v>
      </x:c>
    </x:row>
    <x:row r="19" ht="48" hidden="0" customHeight="1">
      <x:c r="A19" s="36" t="str">
        <x:v>مهمة التشغيل</x:v>
      </x:c>
      <x:c r="B19" s="42"/>
      <x:c r="C19" s="42"/>
      <x:c r="D19" s="36" t="str">
        <x:v>نص</x:v>
      </x:c>
      <x:c r="E19" s="39" t="str">
        <x:v>حدد القطع أو إزالة الزوائد أو تجليخ السطح.</x:v>
      </x:c>
    </x:row>
    <x:row r="20" ht="48" hidden="0" customHeight="1">
      <x:c r="A20" s="36" t="str">
        <x:v>الجودة / معيار القبول</x:v>
      </x:c>
      <x:c r="B20" s="42"/>
      <x:c r="C20" s="42"/>
      <x:c r="D20" s="36" t="str">
        <x:v>نص</x:v>
      </x:c>
      <x:c r="E20" s="39" t="str">
        <x:v>اتفق على جودة قابلة للفحص مسبقاً.</x:v>
      </x:c>
    </x:row>
    <x:row r="21" ht="48" hidden="0" customHeight="1">
      <x:c r="A21" s="36" t="str">
        <x:v>الفحص / جهاز القياس</x:v>
      </x:c>
      <x:c r="B21" s="42"/>
      <x:c r="C21" s="42"/>
      <x:c r="D21" s="36" t="str">
        <x:v>نص</x:v>
      </x:c>
      <x:c r="E21" s="39" t="str">
        <x:v>طريقة القياس والأجهزة المستخدمة.</x:v>
      </x:c>
    </x:row>
    <x:row r="22" ht="48" hidden="0" customHeight="1">
      <x:c r="A22" s="36" t="str">
        <x:v>المعلمات والوحدات</x:v>
      </x:c>
      <x:c r="B22" s="42"/>
      <x:c r="C22" s="42"/>
      <x:c r="D22" s="36" t="str">
        <x:v>وحدات فعلية</x:v>
      </x:c>
      <x:c r="E22" s="39" t="str">
        <x:v>السرعة والتغذية والمعلمات الفعلية.</x:v>
      </x:c>
    </x:row>
    <x:row r="23" ht="48" hidden="0" customHeight="1">
      <x:c r="A23" s="36" t="str">
        <x:v>التثبيت / التبريد</x:v>
      </x:c>
      <x:c r="B23" s="42"/>
      <x:c r="C23" s="42"/>
      <x:c r="D23" s="36" t="str">
        <x:v>نص</x:v>
      </x:c>
      <x:c r="E23" s="39" t="str">
        <x:v>الظروف الفعلية أو لا ينطبق.</x:v>
      </x:c>
    </x:row>
    <x:row r="24" ht="48" hidden="0" customHeight="1">
      <x:c r="A24" s="36" t="str">
        <x:v>معيار التبديل / الإيقاف</x:v>
      </x:c>
      <x:c r="B24" s="42"/>
      <x:c r="C24" s="42"/>
      <x:c r="D24" s="36" t="str">
        <x:v>نص</x:v>
      </x:c>
      <x:c r="E24" s="39" t="str">
        <x:v>اتفق على موعد التبديل أو نهاية الجولة.</x:v>
      </x:c>
    </x:row>
    <x:row r="25" ht="48" hidden="0" customHeight="1">
      <x:c r="A25" s="36" t="str">
        <x:v>ترتيب التجربة / البيئة</x:v>
      </x:c>
      <x:c r="B25" s="42"/>
      <x:c r="C25" s="42"/>
      <x:c r="D25" s="36" t="str">
        <x:v>نص</x:v>
      </x:c>
      <x:c r="E25" s="39" t="str">
        <x:v>الترتيب والفروق البيئية المؤثرة.</x:v>
      </x:c>
    </x:row>
    <x:row r="26" ht="30" hidden="0" customHeight="1">
      <x:c r="A26" s="41" t="str">
        <x:v>3. النتائج المقاسة</x:v>
      </x:c>
      <x:c r="B26" s="41"/>
      <x:c r="C26" s="41"/>
      <x:c r="D26" s="41"/>
      <x:c r="E26" s="41"/>
    </x:row>
    <x:row r="27" ht="48" hidden="0" customHeight="1">
      <x:c r="A27" s="36" t="str">
        <x:v>القطع المكتملة</x:v>
      </x:c>
      <x:c r="B27" s="15"/>
      <x:c r="C27" s="15"/>
      <x:c r="D27" s="36" t="str">
        <x:v>قطعة</x:v>
      </x:c>
      <x:c r="E27" s="39" t="str">
        <x:v>إجمالي القطع المكتملة في الجولة.</x:v>
      </x:c>
    </x:row>
    <x:row r="28" ht="48" hidden="0" customHeight="1">
      <x:c r="A28" s="36" t="str">
        <x:v>القطع المقبولة نهائياً</x:v>
      </x:c>
      <x:c r="B28" s="15"/>
      <x:c r="C28" s="15"/>
      <x:c r="D28" s="36" t="str">
        <x:v>قطعة</x:v>
      </x:c>
      <x:c r="E28" s="39" t="str">
        <x:v>تشمل المقبولة بعد إعادة التشغيل المرتبطة.</x:v>
      </x:c>
    </x:row>
    <x:row r="29" ht="48" hidden="0" customHeight="1">
      <x:c r="A29" s="36" t="str">
        <x:v>القطع المعاد تشغيلها</x:v>
      </x:c>
      <x:c r="B29" s="15"/>
      <x:c r="C29" s="15"/>
      <x:c r="D29" s="36" t="str">
        <x:v>قطعة</x:v>
      </x:c>
      <x:c r="E29" s="39" t="str">
        <x:v>المعاد تشغيلها جزء من المكتملة.</x:v>
      </x:c>
    </x:row>
    <x:row r="30" ht="84" hidden="0" customHeight="1">
      <x:c r="A30" s="36" t="str">
        <x:v>كمية الأدوات المحتسبة</x:v>
      </x:c>
      <x:c r="B30" s="17"/>
      <x:c r="C30" s="17"/>
      <x:c r="D30" s="36" t="str">
        <x:v>أقراص أو وحدة متفق عليها</x:v>
      </x:c>
      <x:c r="E30" s="39" t="str">
        <x:v>تشمل الجولة وإعادة التشغيل؛ الطريقة في الصف 43.</x:v>
      </x:c>
    </x:row>
    <x:row r="31" ht="84" hidden="0" customHeight="1">
      <x:c r="A31" s="36" t="str">
        <x:v>سعر وحدة الأداة</x:v>
      </x:c>
      <x:c r="B31" s="17"/>
      <x:c r="C31" s="17"/>
      <x:c r="D31" s="36" t="str">
        <x:v>عملة / وحدة تسعير</x:v>
      </x:c>
      <x:c r="E31" s="39" t="str">
        <x:v>أرقام في B/C؛ وضح أساس السعر والتكلفة أدناه.</x:v>
      </x:c>
    </x:row>
    <x:row r="32" ht="48" hidden="0" customHeight="1">
      <x:c r="A32" s="36" t="str">
        <x:v>العملة / وحدة التسعير</x:v>
      </x:c>
      <x:c r="B32" s="42"/>
      <x:c r="C32" s="42"/>
      <x:c r="D32" s="36" t="str">
        <x:v>نص</x:v>
      </x:c>
      <x:c r="E32" s="39" t="str">
        <x:v>مثلاً USD/قرص؛ أساس موحد للخيارين.</x:v>
      </x:c>
    </x:row>
    <x:row r="33" ht="48" hidden="0" customHeight="1">
      <x:c r="A33" s="36" t="str">
        <x:v>زمن التشغيل الفعلي</x:v>
      </x:c>
      <x:c r="B33" s="17"/>
      <x:c r="C33" s="17"/>
      <x:c r="D33" s="36" t="str">
        <x:v>دقيقة</x:v>
      </x:c>
      <x:c r="E33" s="39" t="str">
        <x:v>وضح شمول التبديل والتوقف؛ نطاق موحد.</x:v>
      </x:c>
    </x:row>
    <x:row r="34" ht="48" hidden="0" customHeight="1">
      <x:c r="A34" s="36" t="str">
        <x:v>زمن التبديل / التوقف</x:v>
      </x:c>
      <x:c r="B34" s="17"/>
      <x:c r="C34" s="17"/>
      <x:c r="D34" s="36" t="str">
        <x:v>دقيقة</x:v>
      </x:c>
      <x:c r="E34" s="39" t="str">
        <x:v>سجل بصورة منفصلة لتجنب حساب الزمن مرتين.</x:v>
      </x:c>
    </x:row>
    <x:row r="35" ht="48" hidden="0" customHeight="1">
      <x:c r="A35" s="36" t="str">
        <x:v>الجودة المقاسة / الحالات غير الطبيعية</x:v>
      </x:c>
      <x:c r="B35" s="42"/>
      <x:c r="C35" s="42"/>
      <x:c r="D35" s="36" t="str">
        <x:v>نص</x:v>
      </x:c>
      <x:c r="E35" s="39" t="str">
        <x:v>القياسات والحالات غير الطبيعية ومكان الأصل.</x:v>
      </x:c>
    </x:row>
    <x:row r="36" ht="84" hidden="0" customHeight="1">
      <x:c r="A36" s="44" t="str">
        <x:v>تكلفة الأداة لكل قطعة مقبولة</x:v>
      </x:c>
      <x:c r="B36" s="45" t="str">
        <x:f>IF(AND(B48="صالح",B49="مكتمل",B50="متوافق"),B30*B31/B28,"")</x:f>
      </x:c>
      <x:c r="C36" s="45" t="str">
        <x:f>IF(AND(C48="صالح",C49="مكتمل",C50="متوافق"),C30*C31/C28,"")</x:f>
      </x:c>
      <x:c r="D36" s="46" t="str">
        <x:v>عملة / قطعة</x:v>
      </x:c>
      <x:c r="E36" s="47" t="str">
        <x:v>فارغ عند نقص أو خطأ؛ انظر الصفوف 48–51.</x:v>
      </x:c>
    </x:row>
    <x:row r="37" ht="30" hidden="0" customHeight="1">
      <x:c r="A37" s="41" t="str">
        <x:v>4. الاستنتاج وإعادة الاختبار</x:v>
      </x:c>
      <x:c r="B37" s="41"/>
      <x:c r="C37" s="41"/>
      <x:c r="D37" s="41"/>
      <x:c r="E37" s="41"/>
    </x:row>
    <x:row r="38" ht="48" hidden="0" customHeight="1">
      <x:c r="A38" s="36" t="str">
        <x:v>الفروق والحدود</x:v>
      </x:c>
      <x:c r="B38" s="42"/>
      <x:c r="C38" s="42"/>
      <x:c r="D38" s="36" t="str">
        <x:v>نص</x:v>
      </x:c>
      <x:c r="E38" s="39" t="str">
        <x:v>وضح فروق المعدات والمعلمات والمادة وعدد العينات.</x:v>
      </x:c>
    </x:row>
    <x:row r="39" ht="48" hidden="0" customHeight="1">
      <x:c r="A39" s="36" t="str">
        <x:v>الاستنتاج / ظروف التطبيق</x:v>
      </x:c>
      <x:c r="B39" s="42"/>
      <x:c r="C39" s="42"/>
      <x:c r="D39" s="36" t="str">
        <x:v>نص</x:v>
      </x:c>
      <x:c r="E39" s="39" t="str">
        <x:v>اقتصر على الظروف التي اختُبرت.</x:v>
      </x:c>
    </x:row>
    <x:row r="40" ht="48" hidden="0" customHeight="1">
      <x:c r="A40" s="36" t="str">
        <x:v>اختبارات لاحقة</x:v>
      </x:c>
      <x:c r="B40" s="42"/>
      <x:c r="C40" s="42"/>
      <x:c r="D40" s="36" t="str">
        <x:v>نص</x:v>
      </x:c>
      <x:c r="E40" s="39" t="str">
        <x:v>تكرار التجربة أو قياسات إضافية.</x:v>
      </x:c>
    </x:row>
    <x:row r="41" ht="48" hidden="0" customHeight="1">
      <x:c r="A41" s="36" t="str">
        <x:v>المراجع / تاريخ المراجعة</x:v>
      </x:c>
      <x:c r="B41" s="42"/>
      <x:c r="C41" s="42"/>
      <x:c r="D41" s="36" t="str">
        <x:v>نص</x:v>
      </x:c>
      <x:c r="E41" s="39" t="str">
        <x:v>المراجع والتاريخ الفعليان.</x:v>
      </x:c>
    </x:row>
    <x:row r="42" ht="30" hidden="0" customHeight="1">
      <x:c r="A42" s="41" t="str">
        <x:v>5. أساس التكلفة والحساب</x:v>
      </x:c>
      <x:c r="B42" s="41"/>
      <x:c r="C42" s="41"/>
      <x:c r="D42" s="41"/>
      <x:c r="E42" s="41"/>
    </x:row>
    <x:row r="43" ht="84" hidden="0" customHeight="1">
      <x:c r="A43" s="36" t="str">
        <x:v>طريقة قياس الاستهلاك</x:v>
      </x:c>
      <x:c r="B43" s="42"/>
      <x:c r="C43" s="42"/>
      <x:c r="D43" s="36" t="str">
        <x:v>اختيار</x:v>
      </x:c>
      <x:c r="E43" s="39" t="str">
        <x:v>استخدم طريقة استهلاك واحدة للخيارين.</x:v>
      </x:c>
    </x:row>
    <x:row r="44" ht="84" hidden="0" customHeight="1">
      <x:c r="A44" s="36" t="str">
        <x:v>أساس القياس / السجلات الأصلية</x:v>
      </x:c>
      <x:c r="B44" s="42"/>
      <x:c r="C44" s="42"/>
      <x:c r="D44" s="36" t="str">
        <x:v>نص</x:v>
      </x:c>
      <x:c r="E44" s="39" t="str">
        <x:v>وثق عدد الأقراص أو قياس الاستهلاك وتحويله.</x:v>
      </x:c>
    </x:row>
    <x:row r="45" ht="84" hidden="0" customHeight="1">
      <x:c r="A45" s="36" t="str">
        <x:v>أساس التكلفة</x:v>
      </x:c>
      <x:c r="B45" s="42"/>
      <x:c r="C45" s="42"/>
      <x:c r="D45" s="36" t="str">
        <x:v>اختيار</x:v>
      </x:c>
      <x:c r="E45" s="39" t="str">
        <x:v>افصل الإنفاق الفعلي عن تقدير الشراء.</x:v>
      </x:c>
    </x:row>
    <x:row r="46" ht="84" hidden="0" customHeight="1">
      <x:c r="A46" s="36" t="str">
        <x:v>دليل سعر الوحدة</x:v>
      </x:c>
      <x:c r="B46" s="42"/>
      <x:c r="C46" s="42"/>
      <x:c r="D46" s="36" t="str">
        <x:v>نص</x:v>
      </x:c>
      <x:c r="E46" s="39" t="str">
        <x:v>عينة مجانية أو دفع أو رقم عرض.</x:v>
      </x:c>
    </x:row>
    <x:row r="47" ht="84" hidden="0" customHeight="1">
      <x:c r="A47" s="36" t="str">
        <x:v>نطاق إعادة التشغيل</x:v>
      </x:c>
      <x:c r="B47" s="42"/>
      <x:c r="C47" s="42"/>
      <x:c r="D47" s="36" t="str">
        <x:v>اختيار</x:v>
      </x:c>
      <x:c r="E47" s="39" t="str">
        <x:v>المقام والاستهلاك يغطيان إعادة التشغيل نفسها.</x:v>
      </x:c>
    </x:row>
    <x:row r="48" ht="84" hidden="0" customHeight="1">
      <x:c r="A48" s="36" t="str">
        <x:v>التحقق من الأرقام</x:v>
      </x:c>
      <x:c r="B48" s="48" t="str">
        <x:f>IF(COUNT(B27:B31)&lt;5,"أدخل كميات وسعراً رقمياً",IF(MIN(B27:B31)&lt;0,"لا تقبل كمية أو سعر سالب",IF(OR(MOD(B27,1)&lt;&gt;0,MOD(B28,1)&lt;&gt;0,MOD(B29,1)&lt;&gt;0),"عدد القطع يجب أن يكون صحيحاً",IF(B28&gt;B27,"المقبولة تتجاوز المكتملة",IF(B29&gt;B27,"المعاد تشغيلها تتجاوز المكتملة",IF(B28=0,"لا قطع مقبولة؛ لا ينطبق",IF(AND(B43="أقراص كاملة مستخدمة",MOD(B30,1)&lt;&gt;0),"عدد الأقراص الكاملة يجب أن يكون صحيحاً","صالح")))))))</x:f>
        <x:v>أدخل كميات وسعراً رقمياً</x:v>
      </x:c>
      <x:c r="C48" s="48" t="str">
        <x:f>IF(COUNT(C27:C31)&lt;5,"أدخل كميات وسعراً رقمياً",IF(MIN(C27:C31)&lt;0,"لا تقبل كمية أو سعر سالب",IF(OR(MOD(C27,1)&lt;&gt;0,MOD(C28,1)&lt;&gt;0,MOD(C29,1)&lt;&gt;0),"عدد القطع يجب أن يكون صحيحاً",IF(C28&gt;C27,"المقبولة تتجاوز المكتملة",IF(C29&gt;C27,"المعاد تشغيلها تتجاوز المكتملة",IF(C28=0,"لا قطع مقبولة؛ لا ينطبق",IF(AND(C43="أقراص كاملة مستخدمة",MOD(C30,1)&lt;&gt;0),"عدد الأقراص الكاملة يجب أن يكون صحيحاً","صالح")))))))</x:f>
        <x:v>أدخل كميات وسعراً رقمياً</x:v>
      </x:c>
      <x:c r="D48" s="36" t="str">
        <x:v>تلقائي</x:v>
      </x:c>
      <x:c r="E48" s="39" t="str">
        <x:v>النواقص والسالب والأعداد الصحيحة والعلاقات.</x:v>
      </x:c>
    </x:row>
    <x:row r="49" ht="84" hidden="0" customHeight="1">
      <x:c r="A49" s="36" t="str">
        <x:v>التحقق من بيانات التسعير</x:v>
      </x:c>
      <x:c r="B49" s="48" t="str">
        <x:f>IF(AND(B43&lt;&gt;"أقراص كاملة مستخدمة",B43&lt;&gt;"استهلاك مقاس"),"اختر طريقة قياس صالحة",IF(TRIM(B44)="","أدخل أساس القياس",IF(AND(B45&lt;&gt;"إنفاق التجربة الفعلي",B45&lt;&gt;"تقدير حسب عرض شراء"),"اختر أساس تكلفة صالحاً",IF(TRIM(B46)="","أدخل دليل سعر الوحدة",IF(TRIM(B32)="","أدخل العملة ووحدة التسعير",IF(AND(B45="تقدير حسب عرض شراء",ISNUMBER(B31),B31=0),"عرض الشراء يجب أن يكون موجباً","مكتمل"))))))</x:f>
        <x:v>اختر طريقة قياس صالحة</x:v>
      </x:c>
      <x:c r="C49" s="48" t="str">
        <x:f>IF(AND(C43&lt;&gt;"أقراص كاملة مستخدمة",C43&lt;&gt;"استهلاك مقاس"),"اختر طريقة قياس صالحة",IF(TRIM(C44)="","أدخل أساس القياس",IF(AND(C45&lt;&gt;"إنفاق التجربة الفعلي",C45&lt;&gt;"تقدير حسب عرض شراء"),"اختر أساس تكلفة صالحاً",IF(TRIM(C46)="","أدخل دليل سعر الوحدة",IF(TRIM(C32)="","أدخل العملة ووحدة التسعير",IF(AND(C45="تقدير حسب عرض شراء",ISNUMBER(C31),C31=0),"عرض الشراء يجب أن يكون موجباً","مكتمل"))))))</x:f>
        <x:v>اختر طريقة قياس صالحة</x:v>
      </x:c>
      <x:c r="D49" s="36" t="str">
        <x:v>تلقائي</x:v>
      </x:c>
      <x:c r="E49" s="39" t="str">
        <x:v>دليل القياس وأساس التكلفة والعملة والسعر.</x:v>
      </x:c>
    </x:row>
    <x:row r="50" ht="84" hidden="0" customHeight="1">
      <x:c r="A50" s="36" t="str">
        <x:v>التحقق من إعادة التشغيل</x:v>
      </x:c>
      <x:c r="B50" s="48" t="str">
        <x:f>IF(AND(B47&lt;&gt;"التجربة وإعادة التشغيل مشمولتان",B47&lt;&gt;"لا إعادة تشغيل في هذه التجربة"),"أكد نطاق إعادة التشغيل",IF(AND(ISNUMBER(B29),B29&gt;0,B47="لا إعادة تشغيل في هذه التجربة"),"العدد والنطاق غير متوافقين","متوافق"))</x:f>
        <x:v>أكد نطاق إعادة التشغيل</x:v>
      </x:c>
      <x:c r="C50" s="48" t="str">
        <x:f>IF(AND(C47&lt;&gt;"التجربة وإعادة التشغيل مشمولتان",C47&lt;&gt;"لا إعادة تشغيل في هذه التجربة"),"أكد نطاق إعادة التشغيل",IF(AND(ISNUMBER(C29),C29&gt;0,C47="لا إعادة تشغيل في هذه التجربة"),"العدد والنطاق غير متوافقين","متوافق"))</x:f>
        <x:v>أكد نطاق إعادة التشغيل</x:v>
      </x:c>
      <x:c r="D50" s="36" t="str">
        <x:v>تلقائي</x:v>
      </x:c>
      <x:c r="E50" s="39" t="str">
        <x:v>عدد القطع يجب أن يطابق نطاق إعادة التشغيل.</x:v>
      </x:c>
    </x:row>
    <x:row r="51" ht="84" hidden="0" customHeight="1">
      <x:c r="A51" s="36" t="str">
        <x:v>حالة حساب التكلفة</x:v>
      </x:c>
      <x:c r="B51" s="48" t="str">
        <x:f>IF(B48&lt;&gt;"صالح",B48,IF(B49&lt;&gt;"مكتمل",B49,IF(B50&lt;&gt;"متوافق",B50,IF(B31=0,"قابل للحساب: إنفاق تجربة مجانية فقط","قابل للحساب"))))</x:f>
        <x:v>أدخل كميات وسعراً رقمياً</x:v>
      </x:c>
      <x:c r="C51" s="48" t="str">
        <x:f>IF(C48&lt;&gt;"صالح",C48,IF(C49&lt;&gt;"مكتمل",C49,IF(C50&lt;&gt;"متوافق",C50,IF(C31=0,"قابل للحساب: إنفاق تجربة مجانية فقط","قابل للحساب"))))</x:f>
        <x:v>أدخل كميات وسعراً رقمياً</x:v>
      </x:c>
      <x:c r="D51" s="36" t="str">
        <x:v>تلقائي</x:v>
      </x:c>
      <x:c r="E51" s="39" t="str">
        <x:v>التجربة المجانية لا تعني شراء إنتاج مجانياً.</x:v>
      </x:c>
    </x:row>
    <x:row r="52" ht="84" hidden="0" customHeight="1">
      <x:c r="A52" s="36" t="str">
        <x:v>شروط مقارنة تكاليف A/B</x:v>
      </x:c>
      <x:c r="B52" s="48" t="str">
        <x:f>IF(OR(B48&lt;&gt;"صالح",C48&lt;&gt;"صالح",B49&lt;&gt;"مكتمل",C49&lt;&gt;"مكتمل",B50&lt;&gt;"متوافق",C50&lt;&gt;"متوافق"),"أكمل بيانات الخيارين",IF(B43&lt;&gt;C43,"طرق الاستهلاك مختلفة",IF(B45&lt;&gt;C45,"أسس التكلفة مختلفة",IF(TRIM(B32)&lt;&gt;TRIM(C32),"العملة أو الوحدة مختلفة","الأساس متوافق؛ راجع الظروف"))))</x:f>
        <x:v>أكمل بيانات الخيارين</x:v>
      </x:c>
      <x:c r="C52" s="48"/>
      <x:c r="D52" s="36" t="str">
        <x:v>تلقائي</x:v>
      </x:c>
      <x:c r="E52" s="39" t="str">
        <x:v>حتى مع توحيد الأساس، راجع الظروف والجودة.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18" priority="1">
      <x:formula>B48&lt;&gt;"صالح"</x:formula>
    </x:cfRule>
  </x:conditionalFormatting>
  <x:conditionalFormatting sqref="B49:B49">
    <x:cfRule type="expression" dxfId="19" priority="2">
      <x:formula>B49&lt;&gt;"مكتمل"</x:formula>
    </x:cfRule>
  </x:conditionalFormatting>
  <x:conditionalFormatting sqref="B50:B50">
    <x:cfRule type="expression" dxfId="20" priority="3">
      <x:formula>B50&lt;&gt;"متوافق"</x:formula>
    </x:cfRule>
  </x:conditionalFormatting>
  <x:conditionalFormatting sqref="C48:C48">
    <x:cfRule type="expression" dxfId="21" priority="4">
      <x:formula>C48&lt;&gt;"صالح"</x:formula>
    </x:cfRule>
  </x:conditionalFormatting>
  <x:conditionalFormatting sqref="C49:C49">
    <x:cfRule type="expression" dxfId="22" priority="5">
      <x:formula>C49&lt;&gt;"مكتمل"</x:formula>
    </x:cfRule>
  </x:conditionalFormatting>
  <x:conditionalFormatting sqref="C50:C50">
    <x:cfRule type="expression" dxfId="23" priority="6">
      <x:formula>C50&lt;&gt;"متوافق"</x:formula>
    </x:cfRule>
  </x:conditionalFormatting>
  <x:dataValidations count="3">
    <x:dataValidation type="list" errorStyle="stop" showErrorMessage="1" errorTitle="اختر قيمة صالحة" error="اختر من القائمة." sqref="B43:C43">
      <x:formula1>"أقراص كاملة مستخدمة,استهلاك مقاس"</x:formula1>
    </x:dataValidation>
    <x:dataValidation type="list" errorStyle="stop" showErrorMessage="1" errorTitle="اختر قيمة صالحة" error="اختر من القائمة." sqref="B45:C45">
      <x:formula1>"إنفاق التجربة الفعلي,تقدير حسب عرض شراء"</x:formula1>
    </x:dataValidation>
    <x:dataValidation type="list" errorStyle="stop" showErrorMessage="1" errorTitle="اختر قيمة صالحة" error="اختر من القائمة." sqref="B47:C47">
      <x:formula1>"التجربة وإعادة التشغيل مشمولتان,لا إعادة تشغيل في هذه التجربة"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Relevé comparatif d’essais d’abrasifs</x:v>
      </x:c>
      <x:c r="B2" s="29"/>
      <x:c r="C2" s="29"/>
      <x:c r="D2" s="29"/>
      <x:c r="E2" s="29"/>
    </x:row>
    <x:row r="3" ht="42" hidden="0" customHeight="1">
      <x:c r="A3" s="30" t="str">
        <x:v>Une fiche par série A/B. Saisir les relevés réels en jaune. Copier et identifier chaque répétition séparément.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Rubrique</x:v>
      </x:c>
      <x:c r="B5" s="31" t="str">
        <x:v>Solution actuelle A</x:v>
      </x:c>
      <x:c r="C5" s="31" t="str">
        <x:v>Solution candidate B</x:v>
      </x:c>
      <x:c r="D5" s="31" t="str">
        <x:v>Unité ou base</x:v>
      </x:c>
      <x:c r="E5" s="31" t="str">
        <x:v>Consignes</x:v>
      </x:c>
    </x:row>
    <x:row r="6" ht="30" hidden="0" customHeight="1">
      <x:c r="A6" s="32" t="str">
        <x:v>1. Essai et échantillons</x:v>
      </x:c>
      <x:c r="B6" s="32"/>
      <x:c r="C6" s="32"/>
      <x:c r="D6" s="32"/>
      <x:c r="E6" s="32"/>
    </x:row>
    <x:row r="7" ht="48" hidden="0" customHeight="1">
      <x:c r="A7" s="27" t="str">
        <x:v>Identifiant de l’essai</x:v>
      </x:c>
      <x:c r="B7" s="13"/>
      <x:c r="C7" s="13"/>
      <x:c r="D7" s="27" t="str">
        <x:v>Texte</x:v>
      </x:c>
      <x:c r="E7" s="30" t="str">
        <x:v>Identifiant par série ; garder les mesures originales.</x:v>
      </x:c>
    </x:row>
    <x:row r="8" ht="48" hidden="0" customHeight="1">
      <x:c r="A8" s="27" t="str">
        <x:v>Date de l’essai</x:v>
      </x:c>
      <x:c r="B8" s="18"/>
      <x:c r="C8" s="18"/>
      <x:c r="D8" s="27" t="str">
        <x:v>Date</x:v>
      </x:c>
      <x:c r="E8" s="30" t="str">
        <x:v>Date réelle de l’essai.</x:v>
      </x:c>
    </x:row>
    <x:row r="9" ht="48" hidden="0" customHeight="1">
      <x:c r="A9" s="27" t="str">
        <x:v>Responsable / lieu</x:v>
      </x:c>
      <x:c r="B9" s="13"/>
      <x:c r="C9" s="13"/>
      <x:c r="D9" s="27" t="str">
        <x:v>Texte</x:v>
      </x:c>
      <x:c r="E9" s="30" t="str">
        <x:v>Personne et lieu.</x:v>
      </x:c>
    </x:row>
    <x:row r="10" ht="48" hidden="0" customHeight="1">
      <x:c r="A10" s="27" t="str">
        <x:v>Abrasif et application</x:v>
      </x:c>
      <x:c r="B10" s="13"/>
      <x:c r="C10" s="13"/>
      <x:c r="D10" s="27" t="str">
        <x:v>Texte</x:v>
      </x:c>
      <x:c r="E10" s="30" t="str">
        <x:v>Distinguer tronçonnage, ébarbage et autres outils.</x:v>
      </x:c>
    </x:row>
    <x:row r="11" ht="48" hidden="0" customHeight="1">
      <x:c r="A11" s="27" t="str">
        <x:v>Identifiant échantillon</x:v>
      </x:c>
      <x:c r="B11" s="13"/>
      <x:c r="C11" s="13"/>
      <x:c r="D11" s="27" t="str">
        <x:v>Texte</x:v>
      </x:c>
      <x:c r="E11" s="30" t="str">
        <x:v>Correspondre au produit ou à l’emballage.</x:v>
      </x:c>
    </x:row>
    <x:row r="12" ht="48" hidden="0" customHeight="1">
      <x:c r="A12" s="27" t="str">
        <x:v>Lot de production</x:v>
      </x:c>
      <x:c r="B12" s="13"/>
      <x:c r="C12" s="13"/>
      <x:c r="D12" s="27" t="str">
        <x:v>Texte</x:v>
      </x:c>
      <x:c r="E12" s="30" t="str">
        <x:v>Lot réel de chaque échantillon.</x:v>
      </x:c>
    </x:row>
    <x:row r="13" ht="48" hidden="0" customHeight="1">
      <x:c r="A13" s="27" t="str">
        <x:v>Spécification de l’abrasif</x:v>
      </x:c>
      <x:c r="B13" s="13"/>
      <x:c r="C13" s="13"/>
      <x:c r="D13" s="27" t="str">
        <x:v>Unités identiques</x:v>
      </x:c>
      <x:c r="E13" s="30" t="str">
        <x:v>Dimensions, abrasif et marquages confirmés.</x:v>
      </x:c>
    </x:row>
    <x:row r="14" ht="48" hidden="0" customHeight="1">
      <x:c r="A14" s="27" t="str">
        <x:v>Objectif de l’essai</x:v>
      </x:c>
      <x:c r="B14" s="13"/>
      <x:c r="C14" s="13"/>
      <x:c r="D14" s="27" t="str">
        <x:v>Texte</x:v>
      </x:c>
      <x:c r="E14" s="30" t="str">
        <x:v>Par exemple durée de vie, qualité ou temps.</x:v>
      </x:c>
    </x:row>
    <x:row r="15" ht="30" hidden="0" customHeight="1">
      <x:c r="A15" s="32" t="str">
        <x:v>2. Conditions comparatives</x:v>
      </x:c>
      <x:c r="B15" s="32"/>
      <x:c r="C15" s="32"/>
      <x:c r="D15" s="32"/>
      <x:c r="E15" s="32"/>
    </x:row>
    <x:row r="16" ht="48" hidden="0" customHeight="1">
      <x:c r="A16" s="27" t="str">
        <x:v>Matière / état de la pièce</x:v>
      </x:c>
      <x:c r="B16" s="13"/>
      <x:c r="C16" s="13"/>
      <x:c r="D16" s="27" t="str">
        <x:v>Texte</x:v>
      </x:c>
      <x:c r="E16" s="30" t="str">
        <x:v>Nuance et état de surface ou traitement connu.</x:v>
      </x:c>
    </x:row>
    <x:row r="17" ht="48" hidden="0" customHeight="1">
      <x:c r="A17" s="27" t="str">
        <x:v>Dimensions / lot de la pièce</x:v>
      </x:c>
      <x:c r="B17" s="13"/>
      <x:c r="C17" s="13"/>
      <x:c r="D17" s="27" t="str">
        <x:v>Unités identiques</x:v>
      </x:c>
      <x:c r="E17" s="30" t="str">
        <x:v>Dimensions, lot matière et écarts.</x:v>
      </x:c>
    </x:row>
    <x:row r="18" ht="48" hidden="0" customHeight="1">
      <x:c r="A18" s="27" t="str">
        <x:v>Modèle d’équipement</x:v>
      </x:c>
      <x:c r="B18" s="13"/>
      <x:c r="C18" s="13"/>
      <x:c r="D18" s="27" t="str">
        <x:v>Texte</x:v>
      </x:c>
      <x:c r="E18" s="30" t="str">
        <x:v>Équipement et configuration d’entraînement.</x:v>
      </x:c>
    </x:row>
    <x:row r="19" ht="48" hidden="0" customHeight="1">
      <x:c r="A19" s="27" t="str">
        <x:v>Opération d’usinage</x:v>
      </x:c>
      <x:c r="B19" s="13"/>
      <x:c r="C19" s="13"/>
      <x:c r="D19" s="27" t="str">
        <x:v>Texte</x:v>
      </x:c>
      <x:c r="E19" s="30" t="str">
        <x:v>Tronçonnage, ébavurage ou meulage de surface.</x:v>
      </x:c>
    </x:row>
    <x:row r="20" ht="48" hidden="0" customHeight="1">
      <x:c r="A20" s="27" t="str">
        <x:v>Qualité / acceptation</x:v>
      </x:c>
      <x:c r="B20" s="13"/>
      <x:c r="C20" s="13"/>
      <x:c r="D20" s="27" t="str">
        <x:v>Texte</x:v>
      </x:c>
      <x:c r="E20" s="30" t="str">
        <x:v>Convenir de critères mesurables avant l’essai.</x:v>
      </x:c>
    </x:row>
    <x:row r="21" ht="48" hidden="0" customHeight="1">
      <x:c r="A21" s="27" t="str">
        <x:v>Contrôle / instrument</x:v>
      </x:c>
      <x:c r="B21" s="13"/>
      <x:c r="C21" s="13"/>
      <x:c r="D21" s="27" t="str">
        <x:v>Texte</x:v>
      </x:c>
      <x:c r="E21" s="30" t="str">
        <x:v>Méthode et instruments employés.</x:v>
      </x:c>
    </x:row>
    <x:row r="22" ht="48" hidden="0" customHeight="1">
      <x:c r="A22" s="27" t="str">
        <x:v>Paramètres et unités</x:v>
      </x:c>
      <x:c r="B22" s="13"/>
      <x:c r="C22" s="13"/>
      <x:c r="D22" s="27" t="str">
        <x:v>Unités réelles</x:v>
      </x:c>
      <x:c r="E22" s="30" t="str">
        <x:v>Vitesse, avance et paramètres réels.</x:v>
      </x:c>
    </x:row>
    <x:row r="23" ht="48" hidden="0" customHeight="1">
      <x:c r="A23" s="27" t="str">
        <x:v>Montage / refroidissement</x:v>
      </x:c>
      <x:c r="B23" s="13"/>
      <x:c r="C23" s="13"/>
      <x:c r="D23" s="27" t="str">
        <x:v>Texte</x:v>
      </x:c>
      <x:c r="E23" s="30" t="str">
        <x:v>Conditions réelles ou non applicable.</x:v>
      </x:c>
    </x:row>
    <x:row r="24" ht="48" hidden="0" customHeight="1">
      <x:c r="A24" s="27" t="str">
        <x:v>Remplacement / arrêt</x:v>
      </x:c>
      <x:c r="B24" s="13"/>
      <x:c r="C24" s="13"/>
      <x:c r="D24" s="27" t="str">
        <x:v>Texte</x:v>
      </x:c>
      <x:c r="E24" s="30" t="str">
        <x:v>Définir quand remplacer ou arrêter.</x:v>
      </x:c>
    </x:row>
    <x:row r="25" ht="48" hidden="0" customHeight="1">
      <x:c r="A25" s="27" t="str">
        <x:v>Ordre / environnement</x:v>
      </x:c>
      <x:c r="B25" s="13"/>
      <x:c r="C25" s="13"/>
      <x:c r="D25" s="27" t="str">
        <x:v>Texte</x:v>
      </x:c>
      <x:c r="E25" s="30" t="str">
        <x:v>Ordre et écarts d’environnement pertinents.</x:v>
      </x:c>
    </x:row>
    <x:row r="26" ht="30" hidden="0" customHeight="1">
      <x:c r="A26" s="32" t="str">
        <x:v>3. Résultats mesurés</x:v>
      </x:c>
      <x:c r="B26" s="32"/>
      <x:c r="C26" s="32"/>
      <x:c r="D26" s="32"/>
      <x:c r="E26" s="32"/>
    </x:row>
    <x:row r="27" ht="48" hidden="0" customHeight="1">
      <x:c r="A27" s="27" t="str">
        <x:v>Pièces terminées</x:v>
      </x:c>
      <x:c r="B27" s="15"/>
      <x:c r="C27" s="15"/>
      <x:c r="D27" s="27" t="str">
        <x:v>pièces</x:v>
      </x:c>
      <x:c r="E27" s="30" t="str">
        <x:v>Total des pièces terminées de la série.</x:v>
      </x:c>
    </x:row>
    <x:row r="28" ht="48" hidden="0" customHeight="1">
      <x:c r="A28" s="27" t="str">
        <x:v>Pièces finalement acceptées</x:v>
      </x:c>
      <x:c r="B28" s="15"/>
      <x:c r="C28" s="15"/>
      <x:c r="D28" s="27" t="str">
        <x:v>pièces</x:v>
      </x:c>
      <x:c r="E28" s="30" t="str">
        <x:v>Inclut les acceptées après retouches associées.</x:v>
      </x:c>
    </x:row>
    <x:row r="29" ht="48" hidden="0" customHeight="1">
      <x:c r="A29" s="27" t="str">
        <x:v>Pièces retouchées</x:v>
      </x:c>
      <x:c r="B29" s="15"/>
      <x:c r="C29" s="15"/>
      <x:c r="D29" s="27" t="str">
        <x:v>pièces</x:v>
      </x:c>
      <x:c r="E29" s="30" t="str">
        <x:v>Ces pièces font partie des pièces terminées.</x:v>
      </x:c>
    </x:row>
    <x:row r="30" ht="84" hidden="0" customHeight="1">
      <x:c r="A30" s="27" t="str">
        <x:v>Quantité d’abrasif imputée</x:v>
      </x:c>
      <x:c r="B30" s="17"/>
      <x:c r="C30" s="17"/>
      <x:c r="D30" s="27" t="str">
        <x:v>disques ou unité convenue</x:v>
      </x:c>
      <x:c r="E30" s="30" t="str">
        <x:v>Inclure série et retouches ; méthode ligne 43.</x:v>
      </x:c>
    </x:row>
    <x:row r="31" ht="84" hidden="0" customHeight="1">
      <x:c r="A31" s="27" t="str">
        <x:v>Prix unitaire de l’abrasif</x:v>
      </x:c>
      <x:c r="B31" s="17"/>
      <x:c r="C31" s="17"/>
      <x:c r="D31" s="27" t="str">
        <x:v>devise / unité de prix</x:v>
      </x:c>
      <x:c r="E31" s="30" t="str">
        <x:v>Chiffres en B/C ; définir prix et coût ci-dessous.</x:v>
      </x:c>
    </x:row>
    <x:row r="32" ht="48" hidden="0" customHeight="1">
      <x:c r="A32" s="27" t="str">
        <x:v>Devise / unité de prix</x:v>
      </x:c>
      <x:c r="B32" s="13"/>
      <x:c r="C32" s="13"/>
      <x:c r="D32" s="27" t="str">
        <x:v>Texte</x:v>
      </x:c>
      <x:c r="E32" s="30" t="str">
        <x:v>Exemple EUR/disque ; même base A/B.</x:v>
      </x:c>
    </x:row>
    <x:row r="33" ht="48" hidden="0" customHeight="1">
      <x:c r="A33" s="27" t="str">
        <x:v>Temps réel d’usinage</x:v>
      </x:c>
      <x:c r="B33" s="17"/>
      <x:c r="C33" s="17"/>
      <x:c r="D33" s="27" t="str">
        <x:v>min</x:v>
      </x:c>
      <x:c r="E33" s="30" t="str">
        <x:v>Préciser changements et arrêts ; même périmètre.</x:v>
      </x:c>
    </x:row>
    <x:row r="34" ht="48" hidden="0" customHeight="1">
      <x:c r="A34" s="27" t="str">
        <x:v>Temps de changement / arrêt</x:v>
      </x:c>
      <x:c r="B34" s="17"/>
      <x:c r="C34" s="17"/>
      <x:c r="D34" s="27" t="str">
        <x:v>min</x:v>
      </x:c>
      <x:c r="E34" s="30" t="str">
        <x:v>Séparer pour ne pas compter le temps deux fois.</x:v>
      </x:c>
    </x:row>
    <x:row r="35" ht="48" hidden="0" customHeight="1">
      <x:c r="A35" s="27" t="str">
        <x:v>Qualité mesurée / anomalies</x:v>
      </x:c>
      <x:c r="B35" s="13"/>
      <x:c r="C35" s="13"/>
      <x:c r="D35" s="27" t="str">
        <x:v>Texte</x:v>
      </x:c>
      <x:c r="E35" s="30" t="str">
        <x:v>Mesures, anomalies et emplacement du relevé.</x:v>
      </x:c>
    </x:row>
    <x:row r="36" ht="84" hidden="0" customHeight="1">
      <x:c r="A36" s="33" t="str">
        <x:v>Coût d’abrasif par pièce acceptée</x:v>
      </x:c>
      <x:c r="B36" s="25" t="str">
        <x:f>IF(AND(B48="Valide",B49="Complet",B50="Cohérent"),B30*B31/B28,"")</x:f>
      </x:c>
      <x:c r="C36" s="25" t="str">
        <x:f>IF(AND(C48="Valide",C49="Complet",C50="Cohérent"),C30*C31/C28,"")</x:f>
      </x:c>
      <x:c r="D36" s="34" t="str">
        <x:v>devise / pièce</x:v>
      </x:c>
      <x:c r="E36" s="35" t="str">
        <x:v>Vide si saisie manquante ou invalide ; lignes 48–51.</x:v>
      </x:c>
    </x:row>
    <x:row r="37" ht="30" hidden="0" customHeight="1">
      <x:c r="A37" s="32" t="str">
        <x:v>4. Conclusions et répétitions</x:v>
      </x:c>
      <x:c r="B37" s="32"/>
      <x:c r="C37" s="32"/>
      <x:c r="D37" s="32"/>
      <x:c r="E37" s="32"/>
    </x:row>
    <x:row r="38" ht="48" hidden="0" customHeight="1">
      <x:c r="A38" s="27" t="str">
        <x:v>Écarts et limites</x:v>
      </x:c>
      <x:c r="B38" s="13"/>
      <x:c r="C38" s="13"/>
      <x:c r="D38" s="27" t="str">
        <x:v>Texte</x:v>
      </x:c>
      <x:c r="E38" s="30" t="str">
        <x:v>Écarts d’équipement, paramètres, matière et effectif.</x:v>
      </x:c>
    </x:row>
    <x:row r="39" ht="48" hidden="0" customHeight="1">
      <x:c r="A39" s="27" t="str">
        <x:v>Conclusion / application</x:v>
      </x:c>
      <x:c r="B39" s="13"/>
      <x:c r="C39" s="13"/>
      <x:c r="D39" s="27" t="str">
        <x:v>Texte</x:v>
      </x:c>
      <x:c r="E39" s="30" t="str">
        <x:v>Limiter aux conditions réellement testées.</x:v>
      </x:c>
    </x:row>
    <x:row r="40" ht="48" hidden="0" customHeight="1">
      <x:c r="A40" s="27" t="str">
        <x:v>Essais complémentaires</x:v>
      </x:c>
      <x:c r="B40" s="13"/>
      <x:c r="C40" s="13"/>
      <x:c r="D40" s="27" t="str">
        <x:v>Texte</x:v>
      </x:c>
      <x:c r="E40" s="30" t="str">
        <x:v>Essais répétés ou complémentaires.</x:v>
      </x:c>
    </x:row>
    <x:row r="41" ht="48" hidden="0" customHeight="1">
      <x:c r="A41" s="27" t="str">
        <x:v>Vérificateur / date</x:v>
      </x:c>
      <x:c r="B41" s="13"/>
      <x:c r="C41" s="13"/>
      <x:c r="D41" s="27" t="str">
        <x:v>Texte</x:v>
      </x:c>
      <x:c r="E41" s="30" t="str">
        <x:v>Vérificateur et date réels.</x:v>
      </x:c>
    </x:row>
    <x:row r="42" ht="30" hidden="0" customHeight="1">
      <x:c r="A42" s="32" t="str">
        <x:v>5. Base de coût et calcul</x:v>
      </x:c>
      <x:c r="B42" s="32"/>
      <x:c r="C42" s="32"/>
      <x:c r="D42" s="32"/>
      <x:c r="E42" s="32"/>
    </x:row>
    <x:row r="43" ht="84" hidden="0" customHeight="1">
      <x:c r="A43" s="27" t="str">
        <x:v>Méthode de mesure du consommable</x:v>
      </x:c>
      <x:c r="B43" s="13"/>
      <x:c r="C43" s="13"/>
      <x:c r="D43" s="27" t="str">
        <x:v>Choisir</x:v>
      </x:c>
      <x:c r="E43" s="30" t="str">
        <x:v>Même méthode de consommation pour les deux.</x:v>
      </x:c>
    </x:row>
    <x:row r="44" ht="84" hidden="0" customHeight="1">
      <x:c r="A44" s="27" t="str">
        <x:v>Justificatif de mesure / relevés</x:v>
      </x:c>
      <x:c r="B44" s="13"/>
      <x:c r="C44" s="13"/>
      <x:c r="D44" s="27" t="str">
        <x:v>Texte</x:v>
      </x:c>
      <x:c r="E44" s="30" t="str">
        <x:v>Justifier le nombre de disques ou la mesure et conversion.</x:v>
      </x:c>
    </x:row>
    <x:row r="45" ht="84" hidden="0" customHeight="1">
      <x:c r="A45" s="27" t="str">
        <x:v>Base de coût</x:v>
      </x:c>
      <x:c r="B45" s="13"/>
      <x:c r="C45" s="13"/>
      <x:c r="D45" s="27" t="str">
        <x:v>Choisir</x:v>
      </x:c>
      <x:c r="E45" s="30" t="str">
        <x:v>Séparer dépense réelle et estimation d’achat.</x:v>
      </x:c>
    </x:row>
    <x:row r="46" ht="84" hidden="0" customHeight="1">
      <x:c r="A46" s="27" t="str">
        <x:v>Justificatif du prix</x:v>
      </x:c>
      <x:c r="B46" s="13"/>
      <x:c r="C46" s="13"/>
      <x:c r="D46" s="27" t="str">
        <x:v>Texte</x:v>
      </x:c>
      <x:c r="E46" s="30" t="str">
        <x:v>Échantillon gratuit, paiement ou référence du devis.</x:v>
      </x:c>
    </x:row>
    <x:row r="47" ht="84" hidden="0" customHeight="1">
      <x:c r="A47" s="27" t="str">
        <x:v>Périmètre des retouches</x:v>
      </x:c>
      <x:c r="B47" s="13"/>
      <x:c r="C47" s="13"/>
      <x:c r="D47" s="27" t="str">
        <x:v>Choisir</x:v>
      </x:c>
      <x:c r="E47" s="30" t="str">
        <x:v>Dénominateur et consommation couvrent les mêmes retouches.</x:v>
      </x:c>
    </x:row>
    <x:row r="48" ht="84" hidden="0" customHeight="1">
      <x:c r="A48" s="27" t="str">
        <x:v>Vérification numérique</x:v>
      </x:c>
      <x:c r="B48" s="19" t="str">
        <x:f>IF(COUNT(B27:B31)&lt;5,"Saisir quantités et prix numériques",IF(MIN(B27:B31)&lt;0,"Quantité ou prix négatif",IF(OR(MOD(B27,1)&lt;&gt;0,MOD(B28,1)&lt;&gt;0,MOD(B29,1)&lt;&gt;0),"Les nombres de pièces doivent être entiers",IF(B28&gt;B27,"Acceptées supérieures aux terminées",IF(B29&gt;B27,"Retouchées supérieures aux terminées",IF(B28=0,"Aucune pièce acceptée ; non applicable",IF(AND(B43="Disques entiers engagés",MOD(B30,1)&lt;&gt;0),"Nombre entier de disques requis","Valide")))))))</x:f>
        <x:v>Saisir quantités et prix numériques</x:v>
      </x:c>
      <x:c r="C48" s="19" t="str">
        <x:f>IF(COUNT(C27:C31)&lt;5,"Saisir quantités et prix numériques",IF(MIN(C27:C31)&lt;0,"Quantité ou prix négatif",IF(OR(MOD(C27,1)&lt;&gt;0,MOD(C28,1)&lt;&gt;0,MOD(C29,1)&lt;&gt;0),"Les nombres de pièces doivent être entiers",IF(C28&gt;C27,"Acceptées supérieures aux terminées",IF(C29&gt;C27,"Retouchées supérieures aux terminées",IF(C28=0,"Aucune pièce acceptée ; non applicable",IF(AND(C43="Disques entiers engagés",MOD(C30,1)&lt;&gt;0),"Nombre entier de disques requis","Valide")))))))</x:f>
        <x:v>Saisir quantités et prix numériques</x:v>
      </x:c>
      <x:c r="D48" s="27" t="str">
        <x:v>Automatique</x:v>
      </x:c>
      <x:c r="E48" s="30" t="str">
        <x:v>Manquants, négatifs, entiers et relations de quantités.</x:v>
      </x:c>
    </x:row>
    <x:row r="49" ht="84" hidden="0" customHeight="1">
      <x:c r="A49" s="27" t="str">
        <x:v>Vérification du prix</x:v>
      </x:c>
      <x:c r="B49" s="19" t="str">
        <x:f>IF(AND(B43&lt;&gt;"Disques entiers engagés",B43&lt;&gt;"Consommation mesurée"),"Choisir une méthode valide",IF(TRIM(B44)="","Justifier la mesure",IF(AND(B45&lt;&gt;"Dépense réelle d’essai",B45&lt;&gt;"Estimation sur devis d’achat"),"Choisir une base de coût valide",IF(TRIM(B46)="","Justifier le prix unitaire",IF(TRIM(B32)="","Saisir devise et unité",IF(AND(B45="Estimation sur devis d’achat",ISNUMBER(B31),B31=0),"Le devis d’achat doit être positif","Complet"))))))</x:f>
        <x:v>Choisir une méthode valide</x:v>
      </x:c>
      <x:c r="C49" s="19" t="str">
        <x:f>IF(AND(C43&lt;&gt;"Disques entiers engagés",C43&lt;&gt;"Consommation mesurée"),"Choisir une méthode valide",IF(TRIM(C44)="","Justifier la mesure",IF(AND(C45&lt;&gt;"Dépense réelle d’essai",C45&lt;&gt;"Estimation sur devis d’achat"),"Choisir une base de coût valide",IF(TRIM(C46)="","Justifier le prix unitaire",IF(TRIM(C32)="","Saisir devise et unité",IF(AND(C45="Estimation sur devis d’achat",ISNUMBER(C31),C31=0),"Le devis d’achat doit être positif","Complet"))))))</x:f>
        <x:v>Choisir une méthode valide</x:v>
      </x:c>
      <x:c r="D49" s="27" t="str">
        <x:v>Automatique</x:v>
      </x:c>
      <x:c r="E49" s="30" t="str">
        <x:v>Mesure, base de coût, devise et prix.</x:v>
      </x:c>
    </x:row>
    <x:row r="50" ht="84" hidden="0" customHeight="1">
      <x:c r="A50" s="27" t="str">
        <x:v>Vérification des retouches</x:v>
      </x:c>
      <x:c r="B50" s="19" t="str">
        <x:f>IF(AND(B47&lt;&gt;"Essai et retouches inclus",B47&lt;&gt;"Aucune retouche dans cet essai"),"Confirmer le périmètre des retouches",IF(AND(ISNUMBER(B29),B29&gt;0,B47="Aucune retouche dans cet essai"),"Nombre et périmètre incohérents","Cohérent"))</x:f>
        <x:v>Confirmer le périmètre des retouches</x:v>
      </x:c>
      <x:c r="C50" s="19" t="str">
        <x:f>IF(AND(C47&lt;&gt;"Essai et retouches inclus",C47&lt;&gt;"Aucune retouche dans cet essai"),"Confirmer le périmètre des retouches",IF(AND(ISNUMBER(C29),C29&gt;0,C47="Aucune retouche dans cet essai"),"Nombre et périmètre incohérents","Cohérent"))</x:f>
        <x:v>Confirmer le périmètre des retouches</x:v>
      </x:c>
      <x:c r="D50" s="27" t="str">
        <x:v>Automatique</x:v>
      </x:c>
      <x:c r="E50" s="30" t="str">
        <x:v>Nombre et périmètre de retouches doivent concorder.</x:v>
      </x:c>
    </x:row>
    <x:row r="51" ht="84" hidden="0" customHeight="1">
      <x:c r="A51" s="27" t="str">
        <x:v>État du calcul</x:v>
      </x:c>
      <x:c r="B51" s="19" t="str">
        <x:f>IF(B48&lt;&gt;"Valide",B48,IF(B49&lt;&gt;"Complet",B49,IF(B50&lt;&gt;"Cohérent",B50,IF(B31=0,"Calculable : dépense d’essai gratuite uniquement","Calculable"))))</x:f>
        <x:v>Saisir quantités et prix numériques</x:v>
      </x:c>
      <x:c r="C51" s="19" t="str">
        <x:f>IF(C48&lt;&gt;"Valide",C48,IF(C49&lt;&gt;"Complet",C49,IF(C50&lt;&gt;"Cohérent",C50,IF(C31=0,"Calculable : dépense d’essai gratuite uniquement","Calculable"))))</x:f>
        <x:v>Saisir quantités et prix numériques</x:v>
      </x:c>
      <x:c r="D51" s="27" t="str">
        <x:v>Automatique</x:v>
      </x:c>
      <x:c r="E51" s="30" t="str">
        <x:v>Un essai gratuit ne signifie pas un achat gratuit en production.</x:v>
      </x:c>
    </x:row>
    <x:row r="52" ht="84" hidden="0" customHeight="1">
      <x:c r="A52" s="27" t="str">
        <x:v>Conditions de comparaison A/B</x:v>
      </x:c>
      <x:c r="B52" s="19" t="str">
        <x:f>IF(OR(B48&lt;&gt;"Valide",C48&lt;&gt;"Valide",B49&lt;&gt;"Complet",C49&lt;&gt;"Complet",B50&lt;&gt;"Cohérent",C50&lt;&gt;"Cohérent"),"Compléter les deux solutions",IF(B43&lt;&gt;C43,"Méthodes de consommation différentes",IF(B45&lt;&gt;C45,"Bases de coût différentes",IF(TRIM(B32)&lt;&gt;TRIM(C32),"Devise ou unité différentes","Base cohérente ; vérifier les conditions"))))</x:f>
        <x:v>Compléter les deux solutions</x:v>
      </x:c>
      <x:c r="C52" s="19"/>
      <x:c r="D52" s="27" t="str">
        <x:v>Automatique</x:v>
      </x:c>
      <x:c r="E52" s="30" t="str">
        <x:v>Même à base égale, vérifier conditions et qualité.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24" priority="1">
      <x:formula>B48&lt;&gt;"Valide"</x:formula>
    </x:cfRule>
  </x:conditionalFormatting>
  <x:conditionalFormatting sqref="B49:B49">
    <x:cfRule type="expression" dxfId="25" priority="2">
      <x:formula>B49&lt;&gt;"Complet"</x:formula>
    </x:cfRule>
  </x:conditionalFormatting>
  <x:conditionalFormatting sqref="B50:B50">
    <x:cfRule type="expression" dxfId="26" priority="3">
      <x:formula>B50&lt;&gt;"Cohérent"</x:formula>
    </x:cfRule>
  </x:conditionalFormatting>
  <x:conditionalFormatting sqref="C48:C48">
    <x:cfRule type="expression" dxfId="27" priority="4">
      <x:formula>C48&lt;&gt;"Valide"</x:formula>
    </x:cfRule>
  </x:conditionalFormatting>
  <x:conditionalFormatting sqref="C49:C49">
    <x:cfRule type="expression" dxfId="28" priority="5">
      <x:formula>C49&lt;&gt;"Complet"</x:formula>
    </x:cfRule>
  </x:conditionalFormatting>
  <x:conditionalFormatting sqref="C50:C50">
    <x:cfRule type="expression" dxfId="29" priority="6">
      <x:formula>C50&lt;&gt;"Cohérent"</x:formula>
    </x:cfRule>
  </x:conditionalFormatting>
  <x:dataValidations count="3">
    <x:dataValidation type="list" errorStyle="stop" showErrorMessage="1" errorTitle="Choisir une valeur valide" error="Sélectionner dans la liste." sqref="B43:C43">
      <x:formula1>"Disques entiers engagés,Consommation mesurée"</x:formula1>
    </x:dataValidation>
    <x:dataValidation type="list" errorStyle="stop" showErrorMessage="1" errorTitle="Choisir une valeur valide" error="Sélectionner dans la liste." sqref="B45:C45">
      <x:formula1>"Dépense réelle d’essai,Estimation sur devis d’achat"</x:formula1>
    </x:dataValidation>
    <x:dataValidation type="list" errorStyle="stop" showErrorMessage="1" errorTitle="Choisir une valeur valide" error="Sélectionner dans la liste." sqref="B47:C47">
      <x:formula1>"Essai et retouches inclus,Aucune retouche dans cet essai"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Сравнительный протокол испытаний абразивов</x:v>
      </x:c>
      <x:c r="B2" s="29"/>
      <x:c r="C2" s="29"/>
      <x:c r="D2" s="29"/>
      <x:c r="E2" s="29"/>
    </x:row>
    <x:row r="3" ht="42" hidden="0" customHeight="1">
      <x:c r="A3" s="30" t="str">
        <x:v>Одна форма на цикл A/B. В желтые поля вносите реальные данные. Для повторов копируйте форму и присваивайте отдельный номер.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Показатель</x:v>
      </x:c>
      <x:c r="B5" s="31" t="str">
        <x:v>Текущий вариант A</x:v>
      </x:c>
      <x:c r="C5" s="31" t="str">
        <x:v>Новый вариант B</x:v>
      </x:c>
      <x:c r="D5" s="31" t="str">
        <x:v>Единица или основа</x:v>
      </x:c>
      <x:c r="E5" s="31" t="str">
        <x:v>Пояснение</x:v>
      </x:c>
    </x:row>
    <x:row r="6" ht="30" hidden="0" customHeight="1">
      <x:c r="A6" s="32" t="str">
        <x:v>1. Испытание и образцы</x:v>
      </x:c>
      <x:c r="B6" s="32"/>
      <x:c r="C6" s="32"/>
      <x:c r="D6" s="32"/>
      <x:c r="E6" s="32"/>
    </x:row>
    <x:row r="7" ht="48" hidden="0" customHeight="1">
      <x:c r="A7" s="27" t="str">
        <x:v>Номер испытания</x:v>
      </x:c>
      <x:c r="B7" s="13"/>
      <x:c r="C7" s="13"/>
      <x:c r="D7" s="27" t="str">
        <x:v>Текст</x:v>
      </x:c>
      <x:c r="E7" s="30" t="str">
        <x:v>Отдельный номер цикла; храните исходные измерения.</x:v>
      </x:c>
    </x:row>
    <x:row r="8" ht="48" hidden="0" customHeight="1">
      <x:c r="A8" s="27" t="str">
        <x:v>Дата испытания</x:v>
      </x:c>
      <x:c r="B8" s="18"/>
      <x:c r="C8" s="18"/>
      <x:c r="D8" s="27" t="str">
        <x:v>Дата</x:v>
      </x:c>
      <x:c r="E8" s="30" t="str">
        <x:v>Фактическая дата испытания.</x:v>
      </x:c>
    </x:row>
    <x:row r="9" ht="48" hidden="0" customHeight="1">
      <x:c r="A9" s="27" t="str">
        <x:v>Регистратор / место</x:v>
      </x:c>
      <x:c r="B9" s="13"/>
      <x:c r="C9" s="13"/>
      <x:c r="D9" s="27" t="str">
        <x:v>Текст</x:v>
      </x:c>
      <x:c r="E9" s="30" t="str">
        <x:v>Укажите человека и место.</x:v>
      </x:c>
    </x:row>
    <x:row r="10" ht="48" hidden="0" customHeight="1">
      <x:c r="A10" s="27" t="str">
        <x:v>Абразив и применение</x:v>
      </x:c>
      <x:c r="B10" s="13"/>
      <x:c r="C10" s="13"/>
      <x:c r="D10" s="27" t="str">
        <x:v>Текст</x:v>
      </x:c>
      <x:c r="E10" s="30" t="str">
        <x:v>Различайте отрезные, обдирочные и другие инструменты.</x:v>
      </x:c>
    </x:row>
    <x:row r="11" ht="48" hidden="0" customHeight="1">
      <x:c r="A11" s="27" t="str">
        <x:v>Номер образца</x:v>
      </x:c>
      <x:c r="B11" s="13"/>
      <x:c r="C11" s="13"/>
      <x:c r="D11" s="27" t="str">
        <x:v>Текст</x:v>
      </x:c>
      <x:c r="E11" s="30" t="str">
        <x:v>Соответствует изделию или упаковке.</x:v>
      </x:c>
    </x:row>
    <x:row r="12" ht="48" hidden="0" customHeight="1">
      <x:c r="A12" s="27" t="str">
        <x:v>Производственная партия</x:v>
      </x:c>
      <x:c r="B12" s="13"/>
      <x:c r="C12" s="13"/>
      <x:c r="D12" s="27" t="str">
        <x:v>Текст</x:v>
      </x:c>
      <x:c r="E12" s="30" t="str">
        <x:v>Фактическая партия образца.</x:v>
      </x:c>
    </x:row>
    <x:row r="13" ht="48" hidden="0" customHeight="1">
      <x:c r="A13" s="27" t="str">
        <x:v>Характеристики абразива</x:v>
      </x:c>
      <x:c r="B13" s="13"/>
      <x:c r="C13" s="13"/>
      <x:c r="D13" s="27" t="str">
        <x:v>Единые единицы</x:v>
      </x:c>
      <x:c r="E13" s="30" t="str">
        <x:v>Размеры, абразив и подтвержденная маркировка.</x:v>
      </x:c>
    </x:row>
    <x:row r="14" ht="48" hidden="0" customHeight="1">
      <x:c r="A14" s="27" t="str">
        <x:v>Цель испытания</x:v>
      </x:c>
      <x:c r="B14" s="13"/>
      <x:c r="C14" s="13"/>
      <x:c r="D14" s="27" t="str">
        <x:v>Текст</x:v>
      </x:c>
      <x:c r="E14" s="30" t="str">
        <x:v>Например стойкость, качество или время.</x:v>
      </x:c>
    </x:row>
    <x:row r="15" ht="30" hidden="0" customHeight="1">
      <x:c r="A15" s="32" t="str">
        <x:v>2. Условия сравнения</x:v>
      </x:c>
      <x:c r="B15" s="32"/>
      <x:c r="C15" s="32"/>
      <x:c r="D15" s="32"/>
      <x:c r="E15" s="32"/>
    </x:row>
    <x:row r="16" ht="48" hidden="0" customHeight="1">
      <x:c r="A16" s="27" t="str">
        <x:v>Материал / состояние детали</x:v>
      </x:c>
      <x:c r="B16" s="13"/>
      <x:c r="C16" s="13"/>
      <x:c r="D16" s="27" t="str">
        <x:v>Текст</x:v>
      </x:c>
      <x:c r="E16" s="30" t="str">
        <x:v>Марка, поверхность и известная термообработка.</x:v>
      </x:c>
    </x:row>
    <x:row r="17" ht="48" hidden="0" customHeight="1">
      <x:c r="A17" s="27" t="str">
        <x:v>Размеры / партия детали</x:v>
      </x:c>
      <x:c r="B17" s="13"/>
      <x:c r="C17" s="13"/>
      <x:c r="D17" s="27" t="str">
        <x:v>Единые единицы</x:v>
      </x:c>
      <x:c r="E17" s="30" t="str">
        <x:v>Размеры, партия материала и различия.</x:v>
      </x:c>
    </x:row>
    <x:row r="18" ht="48" hidden="0" customHeight="1">
      <x:c r="A18" s="27" t="str">
        <x:v>Модель оборудования</x:v>
      </x:c>
      <x:c r="B18" s="13"/>
      <x:c r="C18" s="13"/>
      <x:c r="D18" s="27" t="str">
        <x:v>Текст</x:v>
      </x:c>
      <x:c r="E18" s="30" t="str">
        <x:v>Оборудование и конфигурация привода.</x:v>
      </x:c>
    </x:row>
    <x:row r="19" ht="48" hidden="0" customHeight="1">
      <x:c r="A19" s="27" t="str">
        <x:v>Операция обработки</x:v>
      </x:c>
      <x:c r="B19" s="13"/>
      <x:c r="C19" s="13"/>
      <x:c r="D19" s="27" t="str">
        <x:v>Текст</x:v>
      </x:c>
      <x:c r="E19" s="30" t="str">
        <x:v>Резка, удаление заусенцев или шлифование.</x:v>
      </x:c>
    </x:row>
    <x:row r="20" ht="48" hidden="0" customHeight="1">
      <x:c r="A20" s="27" t="str">
        <x:v>Качество / критерии приемки</x:v>
      </x:c>
      <x:c r="B20" s="13"/>
      <x:c r="C20" s="13"/>
      <x:c r="D20" s="27" t="str">
        <x:v>Текст</x:v>
      </x:c>
      <x:c r="E20" s="30" t="str">
        <x:v>Заранее согласуйте проверяемое качество.</x:v>
      </x:c>
    </x:row>
    <x:row r="21" ht="48" hidden="0" customHeight="1">
      <x:c r="A21" s="27" t="str">
        <x:v>Контроль / средство измерения</x:v>
      </x:c>
      <x:c r="B21" s="13"/>
      <x:c r="C21" s="13"/>
      <x:c r="D21" s="27" t="str">
        <x:v>Текст</x:v>
      </x:c>
      <x:c r="E21" s="30" t="str">
        <x:v>Метод и использованные приборы.</x:v>
      </x:c>
    </x:row>
    <x:row r="22" ht="48" hidden="0" customHeight="1">
      <x:c r="A22" s="27" t="str">
        <x:v>Параметры и единицы</x:v>
      </x:c>
      <x:c r="B22" s="13"/>
      <x:c r="C22" s="13"/>
      <x:c r="D22" s="27" t="str">
        <x:v>Фактические единицы</x:v>
      </x:c>
      <x:c r="E22" s="30" t="str">
        <x:v>Фактические обороты, подача и параметры.</x:v>
      </x:c>
    </x:row>
    <x:row r="23" ht="48" hidden="0" customHeight="1">
      <x:c r="A23" s="27" t="str">
        <x:v>Крепление / охлаждение</x:v>
      </x:c>
      <x:c r="B23" s="13"/>
      <x:c r="C23" s="13"/>
      <x:c r="D23" s="27" t="str">
        <x:v>Текст</x:v>
      </x:c>
      <x:c r="E23" s="30" t="str">
        <x:v>Реальные условия или неприменимо.</x:v>
      </x:c>
    </x:row>
    <x:row r="24" ht="48" hidden="0" customHeight="1">
      <x:c r="A24" s="27" t="str">
        <x:v>Критерии замены / остановки</x:v>
      </x:c>
      <x:c r="B24" s="13"/>
      <x:c r="C24" s="13"/>
      <x:c r="D24" s="27" t="str">
        <x:v>Текст</x:v>
      </x:c>
      <x:c r="E24" s="30" t="str">
        <x:v>Определите момент замены или остановки.</x:v>
      </x:c>
    </x:row>
    <x:row r="25" ht="48" hidden="0" customHeight="1">
      <x:c r="A25" s="27" t="str">
        <x:v>Очередность / среда</x:v>
      </x:c>
      <x:c r="B25" s="13"/>
      <x:c r="C25" s="13"/>
      <x:c r="D25" s="27" t="str">
        <x:v>Текст</x:v>
      </x:c>
      <x:c r="E25" s="30" t="str">
        <x:v>Очередность и значимые различия среды.</x:v>
      </x:c>
    </x:row>
    <x:row r="26" ht="30" hidden="0" customHeight="1">
      <x:c r="A26" s="32" t="str">
        <x:v>3. Измеренные результаты</x:v>
      </x:c>
      <x:c r="B26" s="32"/>
      <x:c r="C26" s="32"/>
      <x:c r="D26" s="32"/>
      <x:c r="E26" s="32"/>
    </x:row>
    <x:row r="27" ht="48" hidden="0" customHeight="1">
      <x:c r="A27" s="27" t="str">
        <x:v>Завершенные детали</x:v>
      </x:c>
      <x:c r="B27" s="15"/>
      <x:c r="C27" s="15"/>
      <x:c r="D27" s="27" t="str">
        <x:v>шт.</x:v>
      </x:c>
      <x:c r="E27" s="30" t="str">
        <x:v>Всего завершенных деталей цикла.</x:v>
      </x:c>
    </x:row>
    <x:row r="28" ht="48" hidden="0" customHeight="1">
      <x:c r="A28" s="27" t="str">
        <x:v>Окончательно годные детали</x:v>
      </x:c>
      <x:c r="B28" s="15"/>
      <x:c r="C28" s="15"/>
      <x:c r="D28" s="27" t="str">
        <x:v>шт.</x:v>
      </x:c>
      <x:c r="E28" s="30" t="str">
        <x:v>Включает годные после связанной доработки.</x:v>
      </x:c>
    </x:row>
    <x:row r="29" ht="48" hidden="0" customHeight="1">
      <x:c r="A29" s="27" t="str">
        <x:v>Детали с доработкой</x:v>
      </x:c>
      <x:c r="B29" s="15"/>
      <x:c r="C29" s="15"/>
      <x:c r="D29" s="27" t="str">
        <x:v>шт.</x:v>
      </x:c>
      <x:c r="E29" s="30" t="str">
        <x:v>Эти детали входят в завершенные.</x:v>
      </x:c>
    </x:row>
    <x:row r="30" ht="84" hidden="0" customHeight="1">
      <x:c r="A30" s="27" t="str">
        <x:v>Учитываемое количество абразива</x:v>
      </x:c>
      <x:c r="B30" s="17"/>
      <x:c r="C30" s="17"/>
      <x:c r="D30" s="27" t="str">
        <x:v>круги или согласованная единица</x:v>
      </x:c>
      <x:c r="E30" s="30" t="str">
        <x:v>Цикл и доработка включены; метод в строке 43.</x:v>
      </x:c>
    </x:row>
    <x:row r="31" ht="84" hidden="0" customHeight="1">
      <x:c r="A31" s="27" t="str">
        <x:v>Цена единицы абразива</x:v>
      </x:c>
      <x:c r="B31" s="17"/>
      <x:c r="C31" s="17"/>
      <x:c r="D31" s="27" t="str">
        <x:v>валюта / единица цены</x:v>
      </x:c>
      <x:c r="E31" s="30" t="str">
        <x:v>Числа в B/C; основание цены и затрат ниже.</x:v>
      </x:c>
    </x:row>
    <x:row r="32" ht="48" hidden="0" customHeight="1">
      <x:c r="A32" s="27" t="str">
        <x:v>Валюта / единица цены</x:v>
      </x:c>
      <x:c r="B32" s="13"/>
      <x:c r="C32" s="13"/>
      <x:c r="D32" s="27" t="str">
        <x:v>Текст</x:v>
      </x:c>
      <x:c r="E32" s="30" t="str">
        <x:v>Например RUB/круг; едино для A/B.</x:v>
      </x:c>
    </x:row>
    <x:row r="33" ht="48" hidden="0" customHeight="1">
      <x:c r="A33" s="27" t="str">
        <x:v>Фактическое время обработки</x:v>
      </x:c>
      <x:c r="B33" s="17"/>
      <x:c r="C33" s="17"/>
      <x:c r="D33" s="27" t="str">
        <x:v>мин</x:v>
      </x:c>
      <x:c r="E33" s="30" t="str">
        <x:v>Укажите замены и простои; единые границы A/B.</x:v>
      </x:c>
    </x:row>
    <x:row r="34" ht="48" hidden="0" customHeight="1">
      <x:c r="A34" s="27" t="str">
        <x:v>Время замены / простоя</x:v>
      </x:c>
      <x:c r="B34" s="17"/>
      <x:c r="C34" s="17"/>
      <x:c r="D34" s="27" t="str">
        <x:v>мин</x:v>
      </x:c>
      <x:c r="E34" s="30" t="str">
        <x:v>Отдельный учет, без повторного сложения времени.</x:v>
      </x:c>
    </x:row>
    <x:row r="35" ht="48" hidden="0" customHeight="1">
      <x:c r="A35" s="27" t="str">
        <x:v>Измеренное качество / отклонения</x:v>
      </x:c>
      <x:c r="B35" s="13"/>
      <x:c r="C35" s="13"/>
      <x:c r="D35" s="27" t="str">
        <x:v>Текст</x:v>
      </x:c>
      <x:c r="E35" s="30" t="str">
        <x:v>Измерения, отклонения и место хранения.</x:v>
      </x:c>
    </x:row>
    <x:row r="36" ht="84" hidden="0" customHeight="1">
      <x:c r="A36" s="33" t="str">
        <x:v>Абразив на годную деталь: затраты</x:v>
      </x:c>
      <x:c r="B36" s="25" t="str">
        <x:f>IF(AND(B48="Допустимо",B49="Полно",B50="Согласовано"),B30*B31/B28,"")</x:f>
      </x:c>
      <x:c r="C36" s="25" t="str">
        <x:f>IF(AND(C48="Допустимо",C49="Полно",C50="Согласовано"),C30*C31/C28,"")</x:f>
      </x:c>
      <x:c r="D36" s="34" t="str">
        <x:v>валюта / деталь</x:v>
      </x:c>
      <x:c r="E36" s="35" t="str">
        <x:v>Пусто при пропуске или ошибке; строки 48–51.</x:v>
      </x:c>
    </x:row>
    <x:row r="37" ht="30" hidden="0" customHeight="1">
      <x:c r="A37" s="32" t="str">
        <x:v>4. Выводы и повторные испытания</x:v>
      </x:c>
      <x:c r="B37" s="32"/>
      <x:c r="C37" s="32"/>
      <x:c r="D37" s="32"/>
      <x:c r="E37" s="32"/>
    </x:row>
    <x:row r="38" ht="48" hidden="0" customHeight="1">
      <x:c r="A38" s="27" t="str">
        <x:v>Различия и ограничения</x:v>
      </x:c>
      <x:c r="B38" s="13"/>
      <x:c r="C38" s="13"/>
      <x:c r="D38" s="27" t="str">
        <x:v>Текст</x:v>
      </x:c>
      <x:c r="E38" s="30" t="str">
        <x:v>Различия машин, параметров, материалов и числа образцов.</x:v>
      </x:c>
    </x:row>
    <x:row r="39" ht="48" hidden="0" customHeight="1">
      <x:c r="A39" s="27" t="str">
        <x:v>Вывод / условия применения</x:v>
      </x:c>
      <x:c r="B39" s="13"/>
      <x:c r="C39" s="13"/>
      <x:c r="D39" s="27" t="str">
        <x:v>Текст</x:v>
      </x:c>
      <x:c r="E39" s="30" t="str">
        <x:v>Вывод только для проверенных условий.</x:v>
      </x:c>
    </x:row>
    <x:row r="40" ht="48" hidden="0" customHeight="1">
      <x:c r="A40" s="27" t="str">
        <x:v>Дополнительные испытания</x:v>
      </x:c>
      <x:c r="B40" s="13"/>
      <x:c r="C40" s="13"/>
      <x:c r="D40" s="27" t="str">
        <x:v>Текст</x:v>
      </x:c>
      <x:c r="E40" s="30" t="str">
        <x:v>Повторы или дополнительные измерения.</x:v>
      </x:c>
    </x:row>
    <x:row r="41" ht="48" hidden="0" customHeight="1">
      <x:c r="A41" s="27" t="str">
        <x:v>Проверяющий / дата</x:v>
      </x:c>
      <x:c r="B41" s="13"/>
      <x:c r="C41" s="13"/>
      <x:c r="D41" s="27" t="str">
        <x:v>Текст</x:v>
      </x:c>
      <x:c r="E41" s="30" t="str">
        <x:v>Фактический проверяющий и дата.</x:v>
      </x:c>
    </x:row>
    <x:row r="42" ht="30" hidden="0" customHeight="1">
      <x:c r="A42" s="32" t="str">
        <x:v>5. Основа затрат и расчет</x:v>
      </x:c>
      <x:c r="B42" s="32"/>
      <x:c r="C42" s="32"/>
      <x:c r="D42" s="32"/>
      <x:c r="E42" s="32"/>
    </x:row>
    <x:row r="43" ht="84" hidden="0" customHeight="1">
      <x:c r="A43" s="27" t="str">
        <x:v>Метод учета расхода</x:v>
      </x:c>
      <x:c r="B43" s="13"/>
      <x:c r="C43" s="13"/>
      <x:c r="D43" s="27" t="str">
        <x:v>Выбор</x:v>
      </x:c>
      <x:c r="E43" s="30" t="str">
        <x:v>Одинаковый метод расхода в обоих вариантах.</x:v>
      </x:c>
    </x:row>
    <x:row r="44" ht="84" hidden="0" customHeight="1">
      <x:c r="A44" s="27" t="str">
        <x:v>Основание измерений / записи</x:v>
      </x:c>
      <x:c r="B44" s="13"/>
      <x:c r="C44" s="13"/>
      <x:c r="D44" s="27" t="str">
        <x:v>Текст</x:v>
      </x:c>
      <x:c r="E44" s="30" t="str">
        <x:v>Число кругов либо измерение и пересчет расхода.</x:v>
      </x:c>
    </x:row>
    <x:row r="45" ht="84" hidden="0" customHeight="1">
      <x:c r="A45" s="27" t="str">
        <x:v>Основа затрат</x:v>
      </x:c>
      <x:c r="B45" s="13"/>
      <x:c r="C45" s="13"/>
      <x:c r="D45" s="27" t="str">
        <x:v>Выбор</x:v>
      </x:c>
      <x:c r="E45" s="30" t="str">
        <x:v>Разделяйте фактические расходы и расчет закупки.</x:v>
      </x:c>
    </x:row>
    <x:row r="46" ht="84" hidden="0" customHeight="1">
      <x:c r="A46" s="27" t="str">
        <x:v>Основание цены</x:v>
      </x:c>
      <x:c r="B46" s="13"/>
      <x:c r="C46" s="13"/>
      <x:c r="D46" s="27" t="str">
        <x:v>Текст</x:v>
      </x:c>
      <x:c r="E46" s="30" t="str">
        <x:v>Бесплатный образец, платеж или номер предложения.</x:v>
      </x:c>
    </x:row>
    <x:row r="47" ht="84" hidden="0" customHeight="1">
      <x:c r="A47" s="27" t="str">
        <x:v>Границы доработки</x:v>
      </x:c>
      <x:c r="B47" s="13"/>
      <x:c r="C47" s="13"/>
      <x:c r="D47" s="27" t="str">
        <x:v>Выбор</x:v>
      </x:c>
      <x:c r="E47" s="30" t="str">
        <x:v>Знаменатель и расход охватывают одну доработку.</x:v>
      </x:c>
    </x:row>
    <x:row r="48" ht="84" hidden="0" customHeight="1">
      <x:c r="A48" s="27" t="str">
        <x:v>Проверка числовых данных</x:v>
      </x:c>
      <x:c r="B48" s="19" t="str">
        <x:f>IF(COUNT(B27:B31)&lt;5,"Введите числовые количества и цену",IF(MIN(B27:B31)&lt;0,"Количество или цена отрицательны",IF(OR(MOD(B27,1)&lt;&gt;0,MOD(B28,1)&lt;&gt;0,MOD(B29,1)&lt;&gt;0),"Число деталей должно быть целым",IF(B28&gt;B27,"Годных больше завершенных",IF(B29&gt;B27,"Доработанных больше завершенных",IF(B28=0,"Нет годных; затраты неприменимы",IF(AND(B43="Целые выданные круги",MOD(B30,1)&lt;&gt;0),"Число целых кругов должно быть целым","Допустимо")))))))</x:f>
        <x:v>Введите числовые количества и цену</x:v>
      </x:c>
      <x:c r="C48" s="19" t="str">
        <x:f>IF(COUNT(C27:C31)&lt;5,"Введите числовые количества и цену",IF(MIN(C27:C31)&lt;0,"Количество или цена отрицательны",IF(OR(MOD(C27,1)&lt;&gt;0,MOD(C28,1)&lt;&gt;0,MOD(C29,1)&lt;&gt;0),"Число деталей должно быть целым",IF(C28&gt;C27,"Годных больше завершенных",IF(C29&gt;C27,"Доработанных больше завершенных",IF(C28=0,"Нет годных; затраты неприменимы",IF(AND(C43="Целые выданные круги",MOD(C30,1)&lt;&gt;0),"Число целых кругов должно быть целым","Допустимо")))))))</x:f>
        <x:v>Введите числовые количества и цену</x:v>
      </x:c>
      <x:c r="D48" s="27" t="str">
        <x:v>Автоматически</x:v>
      </x:c>
      <x:c r="E48" s="30" t="str">
        <x:v>Пропуски, отрицательные, целые и соотношения количеств.</x:v>
      </x:c>
    </x:row>
    <x:row r="49" ht="84" hidden="0" customHeight="1">
      <x:c r="A49" s="27" t="str">
        <x:v>Проверка ценовых данных</x:v>
      </x:c>
      <x:c r="B49" s="19" t="str">
        <x:f>IF(AND(B43&lt;&gt;"Целые выданные круги",B43&lt;&gt;"Измеренный расход"),"Выберите метод измерения",IF(TRIM(B44)="","Укажите основание измерений",IF(AND(B45&lt;&gt;"Фактические расходы испытания",B45&lt;&gt;"Расчет по предложению закупки"),"Выберите основу затрат",IF(TRIM(B46)="","Укажите основание цены",IF(TRIM(B32)="","Укажите валюту и единицу цены",IF(AND(B45="Расчет по предложению закупки",ISNUMBER(B31),B31=0),"Закупочная цена должна быть положительной","Полно"))))))</x:f>
        <x:v>Выберите метод измерения</x:v>
      </x:c>
      <x:c r="C49" s="19" t="str">
        <x:f>IF(AND(C43&lt;&gt;"Целые выданные круги",C43&lt;&gt;"Измеренный расход"),"Выберите метод измерения",IF(TRIM(C44)="","Укажите основание измерений",IF(AND(C45&lt;&gt;"Фактические расходы испытания",C45&lt;&gt;"Расчет по предложению закупки"),"Выберите основу затрат",IF(TRIM(C46)="","Укажите основание цены",IF(TRIM(C32)="","Укажите валюту и единицу цены",IF(AND(C45="Расчет по предложению закупки",ISNUMBER(C31),C31=0),"Закупочная цена должна быть положительной","Полно"))))))</x:f>
        <x:v>Выберите метод измерения</x:v>
      </x:c>
      <x:c r="D49" s="27" t="str">
        <x:v>Автоматически</x:v>
      </x:c>
      <x:c r="E49" s="30" t="str">
        <x:v>Измерение, основа затрат, валюта и цена.</x:v>
      </x:c>
    </x:row>
    <x:row r="50" ht="84" hidden="0" customHeight="1">
      <x:c r="A50" s="27" t="str">
        <x:v>Проверка учета доработки</x:v>
      </x:c>
      <x:c r="B50" s="19" t="str">
        <x:f>IF(AND(B47&lt;&gt;"Испытание и доработка включены",B47&lt;&gt;"Доработки в этом испытании нет"),"Подтвердите границы доработки",IF(AND(ISNUMBER(B29),B29&gt;0,B47="Доработки в этом испытании нет"),"Число и границы не согласованы","Согласовано"))</x:f>
        <x:v>Подтвердите границы доработки</x:v>
      </x:c>
      <x:c r="C50" s="19" t="str">
        <x:f>IF(AND(C47&lt;&gt;"Испытание и доработка включены",C47&lt;&gt;"Доработки в этом испытании нет"),"Подтвердите границы доработки",IF(AND(ISNUMBER(C29),C29&gt;0,C47="Доработки в этом испытании нет"),"Число и границы не согласованы","Согласовано"))</x:f>
        <x:v>Подтвердите границы доработки</x:v>
      </x:c>
      <x:c r="D50" s="27" t="str">
        <x:v>Автоматически</x:v>
      </x:c>
      <x:c r="E50" s="30" t="str">
        <x:v>Количество и границы доработки должны совпадать.</x:v>
      </x:c>
    </x:row>
    <x:row r="51" ht="84" hidden="0" customHeight="1">
      <x:c r="A51" s="27" t="str">
        <x:v>Состояние расчета</x:v>
      </x:c>
      <x:c r="B51" s="19" t="str">
        <x:f>IF(B48&lt;&gt;"Допустимо",B48,IF(B49&lt;&gt;"Полно",B49,IF(B50&lt;&gt;"Согласовано",B50,IF(B31=0,"Можно считать: только бесплатное испытание","Можно считать"))))</x:f>
        <x:v>Введите числовые количества и цену</x:v>
      </x:c>
      <x:c r="C51" s="19" t="str">
        <x:f>IF(C48&lt;&gt;"Допустимо",C48,IF(C49&lt;&gt;"Полно",C49,IF(C50&lt;&gt;"Согласовано",C50,IF(C31=0,"Можно считать: только бесплатное испытание","Можно считать"))))</x:f>
        <x:v>Введите числовые количества и цену</x:v>
      </x:c>
      <x:c r="D51" s="27" t="str">
        <x:v>Автоматически</x:v>
      </x:c>
      <x:c r="E51" s="30" t="str">
        <x:v>Бесплатный тест не означает бесплатную закупку для серии.</x:v>
      </x:c>
    </x:row>
    <x:row r="52" ht="84" hidden="0" customHeight="1">
      <x:c r="A52" s="27" t="str">
        <x:v>Условия сравнения затрат A/B</x:v>
      </x:c>
      <x:c r="B52" s="19" t="str">
        <x:f>IF(OR(B48&lt;&gt;"Допустимо",C48&lt;&gt;"Допустимо",B49&lt;&gt;"Полно",C49&lt;&gt;"Полно",B50&lt;&gt;"Согласовано",C50&lt;&gt;"Согласовано"),"Заполните оба варианта",IF(B43&lt;&gt;C43,"Разные методы расхода",IF(B45&lt;&gt;C45,"Разные основы затрат",IF(TRIM(B32)&lt;&gt;TRIM(C32),"Разная валюта или единица цены","Основа единая; проверьте условия"))))</x:f>
        <x:v>Заполните оба варианта</x:v>
      </x:c>
      <x:c r="C52" s="19"/>
      <x:c r="D52" s="27" t="str">
        <x:v>Автоматически</x:v>
      </x:c>
      <x:c r="E52" s="30" t="str">
        <x:v>При единой основе проверьте условия и качество.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30" priority="1">
      <x:formula>B48&lt;&gt;"Допустимо"</x:formula>
    </x:cfRule>
  </x:conditionalFormatting>
  <x:conditionalFormatting sqref="B49:B49">
    <x:cfRule type="expression" dxfId="31" priority="2">
      <x:formula>B49&lt;&gt;"Полно"</x:formula>
    </x:cfRule>
  </x:conditionalFormatting>
  <x:conditionalFormatting sqref="B50:B50">
    <x:cfRule type="expression" dxfId="32" priority="3">
      <x:formula>B50&lt;&gt;"Согласовано"</x:formula>
    </x:cfRule>
  </x:conditionalFormatting>
  <x:conditionalFormatting sqref="C48:C48">
    <x:cfRule type="expression" dxfId="33" priority="4">
      <x:formula>C48&lt;&gt;"Допустимо"</x:formula>
    </x:cfRule>
  </x:conditionalFormatting>
  <x:conditionalFormatting sqref="C49:C49">
    <x:cfRule type="expression" dxfId="34" priority="5">
      <x:formula>C49&lt;&gt;"Полно"</x:formula>
    </x:cfRule>
  </x:conditionalFormatting>
  <x:conditionalFormatting sqref="C50:C50">
    <x:cfRule type="expression" dxfId="35" priority="6">
      <x:formula>C50&lt;&gt;"Согласовано"</x:formula>
    </x:cfRule>
  </x:conditionalFormatting>
  <x:dataValidations count="3">
    <x:dataValidation type="list" errorStyle="stop" showErrorMessage="1" errorTitle="Выберите допустимый вариант" error="Выберите значение из списка." sqref="B43:C43">
      <x:formula1>"Целые выданные круги,Измеренный расход"</x:formula1>
    </x:dataValidation>
    <x:dataValidation type="list" errorStyle="stop" showErrorMessage="1" errorTitle="Выберите допустимый вариант" error="Выберите значение из списка." sqref="B45:C45">
      <x:formula1>"Фактические расходы испытания,Расчет по предложению закупки"</x:formula1>
    </x:dataValidation>
    <x:dataValidation type="list" errorStyle="stop" showErrorMessage="1" errorTitle="Выберите допустимый вариант" error="Выберите значение из списка." sqref="B47:C47">
      <x:formula1>"Испытание и доработка включены,Доработки в этом испытании нет"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Aşındırıcı deneme karşılaştırma kaydı</x:v>
      </x:c>
      <x:c r="B2" s="29"/>
      <x:c r="C2" s="29"/>
      <x:c r="D2" s="29"/>
      <x:c r="E2" s="29"/>
    </x:row>
    <x:row r="3" ht="42" hidden="0" customHeight="1">
      <x:c r="A3" s="30" t="str">
        <x:v>Her A/B turu için bir form. Sarı alanlara gerçek verileri girin. Her tekrar için kopyalayın ve ayrı numara verin.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Kayıt</x:v>
      </x:c>
      <x:c r="B5" s="31" t="str">
        <x:v>Mevcut seçenek A</x:v>
      </x:c>
      <x:c r="C5" s="31" t="str">
        <x:v>Aday seçenek B</x:v>
      </x:c>
      <x:c r="D5" s="31" t="str">
        <x:v>Birim veya esas</x:v>
      </x:c>
      <x:c r="E5" s="31" t="str">
        <x:v>Giriş açıklaması</x:v>
      </x:c>
    </x:row>
    <x:row r="6" ht="30" hidden="0" customHeight="1">
      <x:c r="A6" s="32" t="str">
        <x:v>1. Deneme ve numuneler</x:v>
      </x:c>
      <x:c r="B6" s="32"/>
      <x:c r="C6" s="32"/>
      <x:c r="D6" s="32"/>
      <x:c r="E6" s="32"/>
    </x:row>
    <x:row r="7" ht="48" hidden="0" customHeight="1">
      <x:c r="A7" s="27" t="str">
        <x:v>Deneme kimliği</x:v>
      </x:c>
      <x:c r="B7" s="13"/>
      <x:c r="C7" s="13"/>
      <x:c r="D7" s="27" t="str">
        <x:v>Metin</x:v>
      </x:c>
      <x:c r="E7" s="30" t="str">
        <x:v>Her tura ayrı kimlik; ham ölçümleri saklayın.</x:v>
      </x:c>
    </x:row>
    <x:row r="8" ht="48" hidden="0" customHeight="1">
      <x:c r="A8" s="27" t="str">
        <x:v>Deneme tarihi</x:v>
      </x:c>
      <x:c r="B8" s="18"/>
      <x:c r="C8" s="18"/>
      <x:c r="D8" s="27" t="str">
        <x:v>Tarih</x:v>
      </x:c>
      <x:c r="E8" s="30" t="str">
        <x:v>Gerçek deneme tarihi.</x:v>
      </x:c>
    </x:row>
    <x:row r="9" ht="48" hidden="0" customHeight="1">
      <x:c r="A9" s="27" t="str">
        <x:v>Kaydeden / yer</x:v>
      </x:c>
      <x:c r="B9" s="13"/>
      <x:c r="C9" s="13"/>
      <x:c r="D9" s="27" t="str">
        <x:v>Metin</x:v>
      </x:c>
      <x:c r="E9" s="30" t="str">
        <x:v>Kişi ve yer.</x:v>
      </x:c>
    </x:row>
    <x:row r="10" ht="48" hidden="0" customHeight="1">
      <x:c r="A10" s="27" t="str">
        <x:v>Aşındırıcı ve kullanım</x:v>
      </x:c>
      <x:c r="B10" s="13"/>
      <x:c r="C10" s="13"/>
      <x:c r="D10" s="27" t="str">
        <x:v>Metin</x:v>
      </x:c>
      <x:c r="E10" s="30" t="str">
        <x:v>Kesme, taşlama ve diğerlerini ayırın.</x:v>
      </x:c>
    </x:row>
    <x:row r="11" ht="48" hidden="0" customHeight="1">
      <x:c r="A11" s="27" t="str">
        <x:v>Numune kimliği</x:v>
      </x:c>
      <x:c r="B11" s="13"/>
      <x:c r="C11" s="13"/>
      <x:c r="D11" s="27" t="str">
        <x:v>Metin</x:v>
      </x:c>
      <x:c r="E11" s="30" t="str">
        <x:v>Numune veya ambalajla eşleşmeli.</x:v>
      </x:c>
    </x:row>
    <x:row r="12" ht="48" hidden="0" customHeight="1">
      <x:c r="A12" s="27" t="str">
        <x:v>Üretim partisi</x:v>
      </x:c>
      <x:c r="B12" s="13"/>
      <x:c r="C12" s="13"/>
      <x:c r="D12" s="27" t="str">
        <x:v>Metin</x:v>
      </x:c>
      <x:c r="E12" s="30" t="str">
        <x:v>Gerçek numune partisi.</x:v>
      </x:c>
    </x:row>
    <x:row r="13" ht="48" hidden="0" customHeight="1">
      <x:c r="A13" s="27" t="str">
        <x:v>Aşındırıcı özellikleri</x:v>
      </x:c>
      <x:c r="B13" s="13"/>
      <x:c r="C13" s="13"/>
      <x:c r="D13" s="27" t="str">
        <x:v>Aynı birim</x:v>
      </x:c>
      <x:c r="E13" s="30" t="str">
        <x:v>Boyut, aşındırıcı ve doğrulanmış işaretler.</x:v>
      </x:c>
    </x:row>
    <x:row r="14" ht="48" hidden="0" customHeight="1">
      <x:c r="A14" s="27" t="str">
        <x:v>Deneme amacı</x:v>
      </x:c>
      <x:c r="B14" s="13"/>
      <x:c r="C14" s="13"/>
      <x:c r="D14" s="27" t="str">
        <x:v>Metin</x:v>
      </x:c>
      <x:c r="E14" s="30" t="str">
        <x:v>Örneğin ömür, kalite veya süre.</x:v>
      </x:c>
    </x:row>
    <x:row r="15" ht="30" hidden="0" customHeight="1">
      <x:c r="A15" s="32" t="str">
        <x:v>2. Karşılaştırma koşulları</x:v>
      </x:c>
      <x:c r="B15" s="32"/>
      <x:c r="C15" s="32"/>
      <x:c r="D15" s="32"/>
      <x:c r="E15" s="32"/>
    </x:row>
    <x:row r="16" ht="48" hidden="0" customHeight="1">
      <x:c r="A16" s="27" t="str">
        <x:v>İş parçası malzemesi / durumu</x:v>
      </x:c>
      <x:c r="B16" s="13"/>
      <x:c r="C16" s="13"/>
      <x:c r="D16" s="27" t="str">
        <x:v>Metin</x:v>
      </x:c>
      <x:c r="E16" s="30" t="str">
        <x:v>Kalite sınıfı, yüzey veya bilinen ısıl işlem.</x:v>
      </x:c>
    </x:row>
    <x:row r="17" ht="48" hidden="0" customHeight="1">
      <x:c r="A17" s="27" t="str">
        <x:v>İş parçası boyutu / parti</x:v>
      </x:c>
      <x:c r="B17" s="13"/>
      <x:c r="C17" s="13"/>
      <x:c r="D17" s="27" t="str">
        <x:v>Aynı birim</x:v>
      </x:c>
      <x:c r="E17" s="30" t="str">
        <x:v>Boyut, malzeme partisi ve farkları kaydedin.</x:v>
      </x:c>
    </x:row>
    <x:row r="18" ht="48" hidden="0" customHeight="1">
      <x:c r="A18" s="27" t="str">
        <x:v>Ekipman modeli</x:v>
      </x:c>
      <x:c r="B18" s="13"/>
      <x:c r="C18" s="13"/>
      <x:c r="D18" s="27" t="str">
        <x:v>Metin</x:v>
      </x:c>
      <x:c r="E18" s="30" t="str">
        <x:v>Ekipman ve tahrik yapılandırması.</x:v>
      </x:c>
    </x:row>
    <x:row r="19" ht="48" hidden="0" customHeight="1">
      <x:c r="A19" s="27" t="str">
        <x:v>İşleme görevi</x:v>
      </x:c>
      <x:c r="B19" s="13"/>
      <x:c r="C19" s="13"/>
      <x:c r="D19" s="27" t="str">
        <x:v>Metin</x:v>
      </x:c>
      <x:c r="E19" s="30" t="str">
        <x:v>Kesme, çapak alma veya yüzey taşlama.</x:v>
      </x:c>
    </x:row>
    <x:row r="20" ht="48" hidden="0" customHeight="1">
      <x:c r="A20" s="27" t="str">
        <x:v>Kalite / kabul ölçütü</x:v>
      </x:c>
      <x:c r="B20" s="13"/>
      <x:c r="C20" s="13"/>
      <x:c r="D20" s="27" t="str">
        <x:v>Metin</x:v>
      </x:c>
      <x:c r="E20" s="30" t="str">
        <x:v>Ölçülebilir kaliteyi önceden kararlaştırın.</x:v>
      </x:c>
    </x:row>
    <x:row r="21" ht="48" hidden="0" customHeight="1">
      <x:c r="A21" s="27" t="str">
        <x:v>Muayene yöntemi / ölçü aleti</x:v>
      </x:c>
      <x:c r="B21" s="13"/>
      <x:c r="C21" s="13"/>
      <x:c r="D21" s="27" t="str">
        <x:v>Metin</x:v>
      </x:c>
      <x:c r="E21" s="30" t="str">
        <x:v>Yöntem ve kullanılan ölçü aletleri.</x:v>
      </x:c>
    </x:row>
    <x:row r="22" ht="48" hidden="0" customHeight="1">
      <x:c r="A22" s="27" t="str">
        <x:v>Parametreler ve birimler</x:v>
      </x:c>
      <x:c r="B22" s="13"/>
      <x:c r="C22" s="13"/>
      <x:c r="D22" s="27" t="str">
        <x:v>Gerçek birim</x:v>
      </x:c>
      <x:c r="E22" s="30" t="str">
        <x:v>Gerçek hız, ilerleme ve ilgili parametreler.</x:v>
      </x:c>
    </x:row>
    <x:row r="23" ht="48" hidden="0" customHeight="1">
      <x:c r="A23" s="27" t="str">
        <x:v>Bağlama / soğutma</x:v>
      </x:c>
      <x:c r="B23" s="13"/>
      <x:c r="C23" s="13"/>
      <x:c r="D23" s="27" t="str">
        <x:v>Metin</x:v>
      </x:c>
      <x:c r="E23" s="30" t="str">
        <x:v>Gerçek koşullar veya uygulanamaz.</x:v>
      </x:c>
    </x:row>
    <x:row r="24" ht="48" hidden="0" customHeight="1">
      <x:c r="A24" s="27" t="str">
        <x:v>Değiştirme / durdurma ölçütü</x:v>
      </x:c>
      <x:c r="B24" s="13"/>
      <x:c r="C24" s="13"/>
      <x:c r="D24" s="27" t="str">
        <x:v>Metin</x:v>
      </x:c>
      <x:c r="E24" s="30" t="str">
        <x:v>Değiştirme veya bitirme anını kararlaştırın.</x:v>
      </x:c>
    </x:row>
    <x:row r="25" ht="48" hidden="0" customHeight="1">
      <x:c r="A25" s="27" t="str">
        <x:v>Deneme sırası / ortam</x:v>
      </x:c>
      <x:c r="B25" s="13"/>
      <x:c r="C25" s="13"/>
      <x:c r="D25" s="27" t="str">
        <x:v>Metin</x:v>
      </x:c>
      <x:c r="E25" s="30" t="str">
        <x:v>Sıra ve ilgili ortam farkları.</x:v>
      </x:c>
    </x:row>
    <x:row r="26" ht="30" hidden="0" customHeight="1">
      <x:c r="A26" s="32" t="str">
        <x:v>3. Ölçülen sonuçlar</x:v>
      </x:c>
      <x:c r="B26" s="32"/>
      <x:c r="C26" s="32"/>
      <x:c r="D26" s="32"/>
      <x:c r="E26" s="32"/>
    </x:row>
    <x:row r="27" ht="48" hidden="0" customHeight="1">
      <x:c r="A27" s="27" t="str">
        <x:v>Tamamlanan parçalar</x:v>
      </x:c>
      <x:c r="B27" s="15"/>
      <x:c r="C27" s="15"/>
      <x:c r="D27" s="27" t="str">
        <x:v>parça</x:v>
      </x:c>
      <x:c r="E27" s="30" t="str">
        <x:v>Bu turda tamamlanan toplam parça.</x:v>
      </x:c>
    </x:row>
    <x:row r="28" ht="48" hidden="0" customHeight="1">
      <x:c r="A28" s="27" t="str">
        <x:v>Nihai kabul edilen parçalar</x:v>
      </x:c>
      <x:c r="B28" s="15"/>
      <x:c r="C28" s="15"/>
      <x:c r="D28" s="27" t="str">
        <x:v>parça</x:v>
      </x:c>
      <x:c r="E28" s="30" t="str">
        <x:v>İlgili yeniden işleme sonrası kabul dahildir.</x:v>
      </x:c>
    </x:row>
    <x:row r="29" ht="48" hidden="0" customHeight="1">
      <x:c r="A29" s="27" t="str">
        <x:v>Yeniden işlenen parçalar</x:v>
      </x:c>
      <x:c r="B29" s="15"/>
      <x:c r="C29" s="15"/>
      <x:c r="D29" s="27" t="str">
        <x:v>parça</x:v>
      </x:c>
      <x:c r="E29" s="30" t="str">
        <x:v>Tamamlanan parçaların alt kümesidir.</x:v>
      </x:c>
    </x:row>
    <x:row r="30" ht="84" hidden="0" customHeight="1">
      <x:c r="A30" s="27" t="str">
        <x:v>Maliyetlendirilen aşındırıcı miktarı</x:v>
      </x:c>
      <x:c r="B30" s="17"/>
      <x:c r="C30" s="17"/>
      <x:c r="D30" s="27" t="str">
        <x:v>disk veya kararlaştırılan birim</x:v>
      </x:c>
      <x:c r="E30" s="30" t="str">
        <x:v>Tur ve yeniden işleme dahil; yöntem satır 43.</x:v>
      </x:c>
    </x:row>
    <x:row r="31" ht="84" hidden="0" customHeight="1">
      <x:c r="A31" s="27" t="str">
        <x:v>Aşındırıcı birim fiyatı</x:v>
      </x:c>
      <x:c r="B31" s="17"/>
      <x:c r="C31" s="17"/>
      <x:c r="D31" s="27" t="str">
        <x:v>para / fiyat birimi</x:v>
      </x:c>
      <x:c r="E31" s="30" t="str">
        <x:v>B/C’ye sayı; maliyet ve fiyat esasını aşağıda belirtin.</x:v>
      </x:c>
    </x:row>
    <x:row r="32" ht="48" hidden="0" customHeight="1">
      <x:c r="A32" s="27" t="str">
        <x:v>Para birimi / fiyat birimi</x:v>
      </x:c>
      <x:c r="B32" s="13"/>
      <x:c r="C32" s="13"/>
      <x:c r="D32" s="27" t="str">
        <x:v>Metin</x:v>
      </x:c>
      <x:c r="E32" s="30" t="str">
        <x:v>Örneğin TRY/disk; A/B aynı esasta.</x:v>
      </x:c>
    </x:row>
    <x:row r="33" ht="48" hidden="0" customHeight="1">
      <x:c r="A33" s="27" t="str">
        <x:v>Gerçek işleme süresi</x:v>
      </x:c>
      <x:c r="B33" s="17"/>
      <x:c r="C33" s="17"/>
      <x:c r="D33" s="27" t="str">
        <x:v>dk</x:v>
      </x:c>
      <x:c r="E33" s="30" t="str">
        <x:v>Değişim ve duruş dahil mi belirtin; A/B eşit.</x:v>
      </x:c>
    </x:row>
    <x:row r="34" ht="48" hidden="0" customHeight="1">
      <x:c r="A34" s="27" t="str">
        <x:v>Değiştirme / duruş süresi</x:v>
      </x:c>
      <x:c r="B34" s="17"/>
      <x:c r="C34" s="17"/>
      <x:c r="D34" s="27" t="str">
        <x:v>dk</x:v>
      </x:c>
      <x:c r="E34" s="30" t="str">
        <x:v>Süreyi iki kez toplamamak için ayrı kaydedin.</x:v>
      </x:c>
    </x:row>
    <x:row r="35" ht="48" hidden="0" customHeight="1">
      <x:c r="A35" s="27" t="str">
        <x:v>Ölçülen kalite / anormallikler</x:v>
      </x:c>
      <x:c r="B35" s="13"/>
      <x:c r="C35" s="13"/>
      <x:c r="D35" s="27" t="str">
        <x:v>Metin</x:v>
      </x:c>
      <x:c r="E35" s="30" t="str">
        <x:v>Ölçüm, anormallik ve ham kayıt yeri.</x:v>
      </x:c>
    </x:row>
    <x:row r="36" ht="84" hidden="0" customHeight="1">
      <x:c r="A36" s="33" t="str">
        <x:v>Kabul edilen parça başına aşındırıcı maliyeti</x:v>
      </x:c>
      <x:c r="B36" s="25" t="str">
        <x:f>IF(AND(B48="Geçerli",B49="Tam",B50="Tutarlı"),B30*B31/B28,"")</x:f>
      </x:c>
      <x:c r="C36" s="25" t="str">
        <x:f>IF(AND(C48="Geçerli",C49="Tam",C50="Tutarlı"),C30*C31/C28,"")</x:f>
      </x:c>
      <x:c r="D36" s="34" t="str">
        <x:v>para / parça</x:v>
      </x:c>
      <x:c r="E36" s="35" t="str">
        <x:v>Eksik veya geçersizse boş; satır 48–51.</x:v>
      </x:c>
    </x:row>
    <x:row r="37" ht="30" hidden="0" customHeight="1">
      <x:c r="A37" s="32" t="str">
        <x:v>4. Sonuç ve tekrar testleri</x:v>
      </x:c>
      <x:c r="B37" s="32"/>
      <x:c r="C37" s="32"/>
      <x:c r="D37" s="32"/>
      <x:c r="E37" s="32"/>
    </x:row>
    <x:row r="38" ht="48" hidden="0" customHeight="1">
      <x:c r="A38" s="27" t="str">
        <x:v>Farklar ve sınırlar</x:v>
      </x:c>
      <x:c r="B38" s="13"/>
      <x:c r="C38" s="13"/>
      <x:c r="D38" s="27" t="str">
        <x:v>Metin</x:v>
      </x:c>
      <x:c r="E38" s="30" t="str">
        <x:v>Ekipman, parametre, malzeme ve numune sayısı farkları.</x:v>
      </x:c>
    </x:row>
    <x:row r="39" ht="48" hidden="0" customHeight="1">
      <x:c r="A39" s="27" t="str">
        <x:v>Sonuç / geçerli koşullar</x:v>
      </x:c>
      <x:c r="B39" s="13"/>
      <x:c r="C39" s="13"/>
      <x:c r="D39" s="27" t="str">
        <x:v>Metin</x:v>
      </x:c>
      <x:c r="E39" s="30" t="str">
        <x:v>Sonucu test edilen koşullarla sınırlayın.</x:v>
      </x:c>
    </x:row>
    <x:row r="40" ht="48" hidden="0" customHeight="1">
      <x:c r="A40" s="27" t="str">
        <x:v>Sonraki testler</x:v>
      </x:c>
      <x:c r="B40" s="13"/>
      <x:c r="C40" s="13"/>
      <x:c r="D40" s="27" t="str">
        <x:v>Metin</x:v>
      </x:c>
      <x:c r="E40" s="30" t="str">
        <x:v>Tekrar veya ek testler.</x:v>
      </x:c>
    </x:row>
    <x:row r="41" ht="48" hidden="0" customHeight="1">
      <x:c r="A41" s="27" t="str">
        <x:v>İnceleyen / tarih</x:v>
      </x:c>
      <x:c r="B41" s="13"/>
      <x:c r="C41" s="13"/>
      <x:c r="D41" s="27" t="str">
        <x:v>Metin</x:v>
      </x:c>
      <x:c r="E41" s="30" t="str">
        <x:v>Gerçek inceleyen ve tarih.</x:v>
      </x:c>
    </x:row>
    <x:row r="42" ht="30" hidden="0" customHeight="1">
      <x:c r="A42" s="32" t="str">
        <x:v>5. Maliyet esası ve hesaplama</x:v>
      </x:c>
      <x:c r="B42" s="32"/>
      <x:c r="C42" s="32"/>
      <x:c r="D42" s="32"/>
      <x:c r="E42" s="32"/>
    </x:row>
    <x:row r="43" ht="84" hidden="0" customHeight="1">
      <x:c r="A43" s="27" t="str">
        <x:v>Tüketim ölçme yöntemi</x:v>
      </x:c>
      <x:c r="B43" s="13"/>
      <x:c r="C43" s="13"/>
      <x:c r="D43" s="27" t="str">
        <x:v>Seçin</x:v>
      </x:c>
      <x:c r="E43" s="30" t="str">
        <x:v>İki seçenek aynı tüketim yöntemini kullanmalı.</x:v>
      </x:c>
    </x:row>
    <x:row r="44" ht="84" hidden="0" customHeight="1">
      <x:c r="A44" s="27" t="str">
        <x:v>Ölçüm dayanağı / ham kayıt</x:v>
      </x:c>
      <x:c r="B44" s="13"/>
      <x:c r="C44" s="13"/>
      <x:c r="D44" s="27" t="str">
        <x:v>Metin</x:v>
      </x:c>
      <x:c r="E44" s="30" t="str">
        <x:v>Disk sayısı veya ölçüm ve dönüşüm dayanağı.</x:v>
      </x:c>
    </x:row>
    <x:row r="45" ht="84" hidden="0" customHeight="1">
      <x:c r="A45" s="27" t="str">
        <x:v>Maliyet esası</x:v>
      </x:c>
      <x:c r="B45" s="13"/>
      <x:c r="C45" s="13"/>
      <x:c r="D45" s="27" t="str">
        <x:v>Seçin</x:v>
      </x:c>
      <x:c r="E45" s="30" t="str">
        <x:v>Gerçek harcama ile teklif tahminini ayırın.</x:v>
      </x:c>
    </x:row>
    <x:row r="46" ht="84" hidden="0" customHeight="1">
      <x:c r="A46" s="27" t="str">
        <x:v>Birim fiyat dayanağı</x:v>
      </x:c>
      <x:c r="B46" s="13"/>
      <x:c r="C46" s="13"/>
      <x:c r="D46" s="27" t="str">
        <x:v>Metin</x:v>
      </x:c>
      <x:c r="E46" s="30" t="str">
        <x:v>Ücretsiz numune, ödeme veya teklif kaydı.</x:v>
      </x:c>
    </x:row>
    <x:row r="47" ht="84" hidden="0" customHeight="1">
      <x:c r="A47" s="27" t="str">
        <x:v>Yeniden işleme kapsamı</x:v>
      </x:c>
      <x:c r="B47" s="13"/>
      <x:c r="C47" s="13"/>
      <x:c r="D47" s="27" t="str">
        <x:v>Seçin</x:v>
      </x:c>
      <x:c r="E47" s="30" t="str">
        <x:v>Payda ve tüketim aynı yeniden işlemeyi kapsamalı.</x:v>
      </x:c>
    </x:row>
    <x:row r="48" ht="84" hidden="0" customHeight="1">
      <x:c r="A48" s="27" t="str">
        <x:v>Sayısal giriş kontrolü</x:v>
      </x:c>
      <x:c r="B48" s="19" t="str">
        <x:f>IF(COUNT(B27:B31)&lt;5,"Miktar ve fiyatı sayı girin",IF(MIN(B27:B31)&lt;0,"Miktar veya fiyat negatif olamaz",IF(OR(MOD(B27,1)&lt;&gt;0,MOD(B28,1)&lt;&gt;0,MOD(B29,1)&lt;&gt;0),"Parça sayıları tam sayı olmalı",IF(B28&gt;B27,"Kabul sayısı tamamlanandan fazla",IF(B29&gt;B27,"Yeniden işleme sayısı tamamlanandan fazla",IF(B28=0,"Kabul edilen parça yok; uygulanamaz",IF(AND(B43="Kullanılan tam diskler",MOD(B30,1)&lt;&gt;0),"Tam disk miktarı tam sayı olmalı","Geçerli")))))))</x:f>
        <x:v>Miktar ve fiyatı sayı girin</x:v>
      </x:c>
      <x:c r="C48" s="19" t="str">
        <x:f>IF(COUNT(C27:C31)&lt;5,"Miktar ve fiyatı sayı girin",IF(MIN(C27:C31)&lt;0,"Miktar veya fiyat negatif olamaz",IF(OR(MOD(C27,1)&lt;&gt;0,MOD(C28,1)&lt;&gt;0,MOD(C29,1)&lt;&gt;0),"Parça sayıları tam sayı olmalı",IF(C28&gt;C27,"Kabul sayısı tamamlanandan fazla",IF(C29&gt;C27,"Yeniden işleme sayısı tamamlanandan fazla",IF(C28=0,"Kabul edilen parça yok; uygulanamaz",IF(AND(C43="Kullanılan tam diskler",MOD(C30,1)&lt;&gt;0),"Tam disk miktarı tam sayı olmalı","Geçerli")))))))</x:f>
        <x:v>Miktar ve fiyatı sayı girin</x:v>
      </x:c>
      <x:c r="D48" s="27" t="str">
        <x:v>Otomatik</x:v>
      </x:c>
      <x:c r="E48" s="30" t="str">
        <x:v>Eksik, negatif, tam sayı ve miktar ilişkileri.</x:v>
      </x:c>
    </x:row>
    <x:row r="49" ht="84" hidden="0" customHeight="1">
      <x:c r="A49" s="27" t="str">
        <x:v>Fiyat bilgisi kontrolü</x:v>
      </x:c>
      <x:c r="B49" s="19" t="str">
        <x:f>IF(AND(B43&lt;&gt;"Kullanılan tam diskler",B43&lt;&gt;"Ölçülen tüketim"),"Geçerli ölçüm yöntemi seçin",IF(TRIM(B44)="","Ölçüm dayanağını girin",IF(AND(B45&lt;&gt;"Gerçek deneme harcaması",B45&lt;&gt;"Satın alma teklifi tahmini"),"Geçerli maliyet esası seçin",IF(TRIM(B46)="","Fiyat dayanağını girin",IF(TRIM(B32)="","Para ve fiyat birimini girin",IF(AND(B45="Satın alma teklifi tahmini",ISNUMBER(B31),B31=0),"Satın alma teklifi pozitif olmalı","Tam"))))))</x:f>
        <x:v>Geçerli ölçüm yöntemi seçin</x:v>
      </x:c>
      <x:c r="C49" s="19" t="str">
        <x:f>IF(AND(C43&lt;&gt;"Kullanılan tam diskler",C43&lt;&gt;"Ölçülen tüketim"),"Geçerli ölçüm yöntemi seçin",IF(TRIM(C44)="","Ölçüm dayanağını girin",IF(AND(C45&lt;&gt;"Gerçek deneme harcaması",C45&lt;&gt;"Satın alma teklifi tahmini"),"Geçerli maliyet esası seçin",IF(TRIM(C46)="","Fiyat dayanağını girin",IF(TRIM(C32)="","Para ve fiyat birimini girin",IF(AND(C45="Satın alma teklifi tahmini",ISNUMBER(C31),C31=0),"Satın alma teklifi pozitif olmalı","Tam"))))))</x:f>
        <x:v>Geçerli ölçüm yöntemi seçin</x:v>
      </x:c>
      <x:c r="D49" s="27" t="str">
        <x:v>Otomatik</x:v>
      </x:c>
      <x:c r="E49" s="30" t="str">
        <x:v>Ölçüm dayanağı, maliyet, para ve fiyat.</x:v>
      </x:c>
    </x:row>
    <x:row r="50" ht="84" hidden="0" customHeight="1">
      <x:c r="A50" s="27" t="str">
        <x:v>Yeniden işleme kontrolü</x:v>
      </x:c>
      <x:c r="B50" s="19" t="str">
        <x:f>IF(AND(B47&lt;&gt;"Deneme ve yeniden işleme dahil",B47&lt;&gt;"Bu denemede yeniden işleme yok"),"Yeniden işleme kapsamını onaylayın",IF(AND(ISNUMBER(B29),B29&gt;0,B47="Bu denemede yeniden işleme yok"),"Sayı ve kapsam uyuşmuyor","Tutarlı"))</x:f>
        <x:v>Yeniden işleme kapsamını onaylayın</x:v>
      </x:c>
      <x:c r="C50" s="19" t="str">
        <x:f>IF(AND(C47&lt;&gt;"Deneme ve yeniden işleme dahil",C47&lt;&gt;"Bu denemede yeniden işleme yok"),"Yeniden işleme kapsamını onaylayın",IF(AND(ISNUMBER(C29),C29&gt;0,C47="Bu denemede yeniden işleme yok"),"Sayı ve kapsam uyuşmuyor","Tutarlı"))</x:f>
        <x:v>Yeniden işleme kapsamını onaylayın</x:v>
      </x:c>
      <x:c r="D50" s="27" t="str">
        <x:v>Otomatik</x:v>
      </x:c>
      <x:c r="E50" s="30" t="str">
        <x:v>Yeniden işleme sayısı ve kapsamı uyuşmalı.</x:v>
      </x:c>
    </x:row>
    <x:row r="51" ht="84" hidden="0" customHeight="1">
      <x:c r="A51" s="27" t="str">
        <x:v>Hesaplama durumu</x:v>
      </x:c>
      <x:c r="B51" s="19" t="str">
        <x:f>IF(B48&lt;&gt;"Geçerli",B48,IF(B49&lt;&gt;"Tam",B49,IF(B50&lt;&gt;"Tutarlı",B50,IF(B31=0,"Hesaplanabilir: yalnız ücretsiz deneme harcaması","Hesaplanabilir"))))</x:f>
        <x:v>Miktar ve fiyatı sayı girin</x:v>
      </x:c>
      <x:c r="C51" s="19" t="str">
        <x:f>IF(C48&lt;&gt;"Geçerli",C48,IF(C49&lt;&gt;"Tam",C49,IF(C50&lt;&gt;"Tutarlı",C50,IF(C31=0,"Hesaplanabilir: yalnız ücretsiz deneme harcaması","Hesaplanabilir"))))</x:f>
        <x:v>Miktar ve fiyatı sayı girin</x:v>
      </x:c>
      <x:c r="D51" s="27" t="str">
        <x:v>Otomatik</x:v>
      </x:c>
      <x:c r="E51" s="30" t="str">
        <x:v>Ücretsiz deneme, seri üretim alımının ücretsiz olduğunu göstermez.</x:v>
      </x:c>
    </x:row>
    <x:row r="52" ht="84" hidden="0" customHeight="1">
      <x:c r="A52" s="27" t="str">
        <x:v>A/B maliyet karşılaştırma koşulları</x:v>
      </x:c>
      <x:c r="B52" s="19" t="str">
        <x:f>IF(OR(B48&lt;&gt;"Geçerli",C48&lt;&gt;"Geçerli",B49&lt;&gt;"Tam",C49&lt;&gt;"Tam",B50&lt;&gt;"Tutarlı",C50&lt;&gt;"Tutarlı"),"İki seçeneğin bilgisini tamamlayın",IF(B43&lt;&gt;C43,"Tüketim yöntemleri farklı",IF(B45&lt;&gt;C45,"Maliyet esasları farklı",IF(TRIM(B32)&lt;&gt;TRIM(C32),"Para veya fiyat birimi farklı","Esas aynı; koşulları inceleyin"))))</x:f>
        <x:v>İki seçeneğin bilgisini tamamlayın</x:v>
      </x:c>
      <x:c r="C52" s="19"/>
      <x:c r="D52" s="27" t="str">
        <x:v>Otomatik</x:v>
      </x:c>
      <x:c r="E52" s="30" t="str">
        <x:v>Esas aynı olsa bile koşul ve kaliteyi inceleyin.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36" priority="1">
      <x:formula>B48&lt;&gt;"Geçerli"</x:formula>
    </x:cfRule>
  </x:conditionalFormatting>
  <x:conditionalFormatting sqref="B49:B49">
    <x:cfRule type="expression" dxfId="37" priority="2">
      <x:formula>B49&lt;&gt;"Tam"</x:formula>
    </x:cfRule>
  </x:conditionalFormatting>
  <x:conditionalFormatting sqref="B50:B50">
    <x:cfRule type="expression" dxfId="38" priority="3">
      <x:formula>B50&lt;&gt;"Tutarlı"</x:formula>
    </x:cfRule>
  </x:conditionalFormatting>
  <x:conditionalFormatting sqref="C48:C48">
    <x:cfRule type="expression" dxfId="39" priority="4">
      <x:formula>C48&lt;&gt;"Geçerli"</x:formula>
    </x:cfRule>
  </x:conditionalFormatting>
  <x:conditionalFormatting sqref="C49:C49">
    <x:cfRule type="expression" dxfId="40" priority="5">
      <x:formula>C49&lt;&gt;"Tam"</x:formula>
    </x:cfRule>
  </x:conditionalFormatting>
  <x:conditionalFormatting sqref="C50:C50">
    <x:cfRule type="expression" dxfId="41" priority="6">
      <x:formula>C50&lt;&gt;"Tutarlı"</x:formula>
    </x:cfRule>
  </x:conditionalFormatting>
  <x:dataValidations count="3">
    <x:dataValidation type="list" errorStyle="stop" showErrorMessage="1" errorTitle="Geçerli seçenek seçin" error="Listeden bir değer seçin." sqref="B43:C43">
      <x:formula1>"Kullanılan tam diskler,Ölçülen tüketim"</x:formula1>
    </x:dataValidation>
    <x:dataValidation type="list" errorStyle="stop" showErrorMessage="1" errorTitle="Geçerli seçenek seçin" error="Listeden bir değer seçin." sqref="B45:C45">
      <x:formula1>"Gerçek deneme harcaması,Satın alma teklifi tahmini"</x:formula1>
    </x:dataValidation>
    <x:dataValidation type="list" errorStyle="stop" showErrorMessage="1" errorTitle="Geçerli seçenek seçin" error="Listeden bir değer seçin." sqref="B47:C47">
      <x:formula1>"Deneme ve yeniden işleme dahil,Bu denemede yeniden işleme yok"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Registro comparativo de testes de abrasivos</x:v>
      </x:c>
      <x:c r="B2" s="29"/>
      <x:c r="C2" s="29"/>
      <x:c r="D2" s="29"/>
      <x:c r="E2" s="29"/>
    </x:row>
    <x:row r="3" ht="42" hidden="0" customHeight="1">
      <x:c r="A3" s="30" t="str">
        <x:v>Uma ficha por rodada A/B. Preencha os campos amarelos com dados reais. Copie e identifique cada repetição separadamente.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Registro</x:v>
      </x:c>
      <x:c r="B5" s="31" t="str">
        <x:v>Alternativa atual A</x:v>
      </x:c>
      <x:c r="C5" s="31" t="str">
        <x:v>Alternativa candidata B</x:v>
      </x:c>
      <x:c r="D5" s="31" t="str">
        <x:v>Unidade ou base</x:v>
      </x:c>
      <x:c r="E5" s="31" t="str">
        <x:v>Orientação</x:v>
      </x:c>
    </x:row>
    <x:row r="6" ht="30" hidden="0" customHeight="1">
      <x:c r="A6" s="32" t="str">
        <x:v>1. Teste e amostras</x:v>
      </x:c>
      <x:c r="B6" s="32"/>
      <x:c r="C6" s="32"/>
      <x:c r="D6" s="32"/>
      <x:c r="E6" s="32"/>
    </x:row>
    <x:row r="7" ht="48" hidden="0" customHeight="1">
      <x:c r="A7" s="27" t="str">
        <x:v>Identificação do teste</x:v>
      </x:c>
      <x:c r="B7" s="13"/>
      <x:c r="C7" s="13"/>
      <x:c r="D7" s="27" t="str">
        <x:v>Texto</x:v>
      </x:c>
      <x:c r="E7" s="30" t="str">
        <x:v>Número por rodada; preserve medições originais.</x:v>
      </x:c>
    </x:row>
    <x:row r="8" ht="48" hidden="0" customHeight="1">
      <x:c r="A8" s="27" t="str">
        <x:v>Data do teste</x:v>
      </x:c>
      <x:c r="B8" s="18"/>
      <x:c r="C8" s="18"/>
      <x:c r="D8" s="27" t="str">
        <x:v>Data</x:v>
      </x:c>
      <x:c r="E8" s="30" t="str">
        <x:v>Data real do teste.</x:v>
      </x:c>
    </x:row>
    <x:row r="9" ht="48" hidden="0" customHeight="1">
      <x:c r="A9" s="27" t="str">
        <x:v>Responsável / local</x:v>
      </x:c>
      <x:c r="B9" s="13"/>
      <x:c r="C9" s="13"/>
      <x:c r="D9" s="27" t="str">
        <x:v>Texto</x:v>
      </x:c>
      <x:c r="E9" s="30" t="str">
        <x:v>Pessoa e local.</x:v>
      </x:c>
    </x:row>
    <x:row r="10" ht="48" hidden="0" customHeight="1">
      <x:c r="A10" s="27" t="str">
        <x:v>Abrasivo e aplicação</x:v>
      </x:c>
      <x:c r="B10" s="13"/>
      <x:c r="C10" s="13"/>
      <x:c r="D10" s="27" t="str">
        <x:v>Texto</x:v>
      </x:c>
      <x:c r="E10" s="30" t="str">
        <x:v>Distinga corte, desbaste e outras ferramentas.</x:v>
      </x:c>
    </x:row>
    <x:row r="11" ht="48" hidden="0" customHeight="1">
      <x:c r="A11" s="27" t="str">
        <x:v>Identificação da amostra</x:v>
      </x:c>
      <x:c r="B11" s="13"/>
      <x:c r="C11" s="13"/>
      <x:c r="D11" s="27" t="str">
        <x:v>Texto</x:v>
      </x:c>
      <x:c r="E11" s="30" t="str">
        <x:v>Corresponder ao produto ou embalagem.</x:v>
      </x:c>
    </x:row>
    <x:row r="12" ht="48" hidden="0" customHeight="1">
      <x:c r="A12" s="27" t="str">
        <x:v>Lote de produção</x:v>
      </x:c>
      <x:c r="B12" s="13"/>
      <x:c r="C12" s="13"/>
      <x:c r="D12" s="27" t="str">
        <x:v>Texto</x:v>
      </x:c>
      <x:c r="E12" s="30" t="str">
        <x:v>Lote real de cada amostra.</x:v>
      </x:c>
    </x:row>
    <x:row r="13" ht="48" hidden="0" customHeight="1">
      <x:c r="A13" s="27" t="str">
        <x:v>Especificação do abrasivo</x:v>
      </x:c>
      <x:c r="B13" s="13"/>
      <x:c r="C13" s="13"/>
      <x:c r="D13" s="27" t="str">
        <x:v>Unidades iguais</x:v>
      </x:c>
      <x:c r="E13" s="30" t="str">
        <x:v>Dimensões, abrasivo e marcações confirmadas.</x:v>
      </x:c>
    </x:row>
    <x:row r="14" ht="48" hidden="0" customHeight="1">
      <x:c r="A14" s="27" t="str">
        <x:v>Objetivo do teste</x:v>
      </x:c>
      <x:c r="B14" s="13"/>
      <x:c r="C14" s="13"/>
      <x:c r="D14" s="27" t="str">
        <x:v>Texto</x:v>
      </x:c>
      <x:c r="E14" s="30" t="str">
        <x:v>Por exemplo vida útil, qualidade ou tempo.</x:v>
      </x:c>
    </x:row>
    <x:row r="15" ht="30" hidden="0" customHeight="1">
      <x:c r="A15" s="32" t="str">
        <x:v>2. Condições comparativas</x:v>
      </x:c>
      <x:c r="B15" s="32"/>
      <x:c r="C15" s="32"/>
      <x:c r="D15" s="32"/>
      <x:c r="E15" s="32"/>
    </x:row>
    <x:row r="16" ht="48" hidden="0" customHeight="1">
      <x:c r="A16" s="27" t="str">
        <x:v>Material / estado da peça</x:v>
      </x:c>
      <x:c r="B16" s="13"/>
      <x:c r="C16" s="13"/>
      <x:c r="D16" s="27" t="str">
        <x:v>Texto</x:v>
      </x:c>
      <x:c r="E16" s="30" t="str">
        <x:v>Informe liga, superfície e tratamento conhecido.</x:v>
      </x:c>
    </x:row>
    <x:row r="17" ht="48" hidden="0" customHeight="1">
      <x:c r="A17" s="27" t="str">
        <x:v>Dimensões / lote da peça</x:v>
      </x:c>
      <x:c r="B17" s="13"/>
      <x:c r="C17" s="13"/>
      <x:c r="D17" s="27" t="str">
        <x:v>Unidades iguais</x:v>
      </x:c>
      <x:c r="E17" s="30" t="str">
        <x:v>Dimensões, lote do material e diferenças.</x:v>
      </x:c>
    </x:row>
    <x:row r="18" ht="48" hidden="0" customHeight="1">
      <x:c r="A18" s="27" t="str">
        <x:v>Modelo do equipamento</x:v>
      </x:c>
      <x:c r="B18" s="13"/>
      <x:c r="C18" s="13"/>
      <x:c r="D18" s="27" t="str">
        <x:v>Texto</x:v>
      </x:c>
      <x:c r="E18" s="30" t="str">
        <x:v>Equipamento e configuração do acionamento.</x:v>
      </x:c>
    </x:row>
    <x:row r="19" ht="48" hidden="0" customHeight="1">
      <x:c r="A19" s="27" t="str">
        <x:v>Operação de usinagem</x:v>
      </x:c>
      <x:c r="B19" s="13"/>
      <x:c r="C19" s="13"/>
      <x:c r="D19" s="27" t="str">
        <x:v>Texto</x:v>
      </x:c>
      <x:c r="E19" s="30" t="str">
        <x:v>Corte, rebarbação ou retificação superficial.</x:v>
      </x:c>
    </x:row>
    <x:row r="20" ht="48" hidden="0" customHeight="1">
      <x:c r="A20" s="27" t="str">
        <x:v>Qualidade / aprovação</x:v>
      </x:c>
      <x:c r="B20" s="13"/>
      <x:c r="C20" s="13"/>
      <x:c r="D20" s="27" t="str">
        <x:v>Texto</x:v>
      </x:c>
      <x:c r="E20" s="30" t="str">
        <x:v>Acorde requisitos mensuráveis antes do teste.</x:v>
      </x:c>
    </x:row>
    <x:row r="21" ht="48" hidden="0" customHeight="1">
      <x:c r="A21" s="27" t="str">
        <x:v>Inspeção / instrumento</x:v>
      </x:c>
      <x:c r="B21" s="13"/>
      <x:c r="C21" s="13"/>
      <x:c r="D21" s="27" t="str">
        <x:v>Texto</x:v>
      </x:c>
      <x:c r="E21" s="30" t="str">
        <x:v>Método e instrumentos utilizados.</x:v>
      </x:c>
    </x:row>
    <x:row r="22" ht="48" hidden="0" customHeight="1">
      <x:c r="A22" s="27" t="str">
        <x:v>Parâmetros e unidades</x:v>
      </x:c>
      <x:c r="B22" s="13"/>
      <x:c r="C22" s="13"/>
      <x:c r="D22" s="27" t="str">
        <x:v>Unidades reais</x:v>
      </x:c>
      <x:c r="E22" s="30" t="str">
        <x:v>Rotação, avanço e parâmetros reais.</x:v>
      </x:c>
    </x:row>
    <x:row r="23" ht="48" hidden="0" customHeight="1">
      <x:c r="A23" s="27" t="str">
        <x:v>Fixação / refrigeração</x:v>
      </x:c>
      <x:c r="B23" s="13"/>
      <x:c r="C23" s="13"/>
      <x:c r="D23" s="27" t="str">
        <x:v>Texto</x:v>
      </x:c>
      <x:c r="E23" s="30" t="str">
        <x:v>Condições reais ou não aplicável.</x:v>
      </x:c>
    </x:row>
    <x:row r="24" ht="48" hidden="0" customHeight="1">
      <x:c r="A24" s="27" t="str">
        <x:v>Troca / encerramento</x:v>
      </x:c>
      <x:c r="B24" s="13"/>
      <x:c r="C24" s="13"/>
      <x:c r="D24" s="27" t="str">
        <x:v>Texto</x:v>
      </x:c>
      <x:c r="E24" s="30" t="str">
        <x:v>Defina quando trocar ou encerrar.</x:v>
      </x:c>
    </x:row>
    <x:row r="25" ht="48" hidden="0" customHeight="1">
      <x:c r="A25" s="27" t="str">
        <x:v>Ordem / ambiente</x:v>
      </x:c>
      <x:c r="B25" s="13"/>
      <x:c r="C25" s="13"/>
      <x:c r="D25" s="27" t="str">
        <x:v>Texto</x:v>
      </x:c>
      <x:c r="E25" s="30" t="str">
        <x:v>Ordem e diferenças ambientais relevantes.</x:v>
      </x:c>
    </x:row>
    <x:row r="26" ht="30" hidden="0" customHeight="1">
      <x:c r="A26" s="32" t="str">
        <x:v>3. Resultados medidos</x:v>
      </x:c>
      <x:c r="B26" s="32"/>
      <x:c r="C26" s="32"/>
      <x:c r="D26" s="32"/>
      <x:c r="E26" s="32"/>
    </x:row>
    <x:row r="27" ht="48" hidden="0" customHeight="1">
      <x:c r="A27" s="27" t="str">
        <x:v>Peças concluídas</x:v>
      </x:c>
      <x:c r="B27" s="15"/>
      <x:c r="C27" s="15"/>
      <x:c r="D27" s="27" t="str">
        <x:v>peças</x:v>
      </x:c>
      <x:c r="E27" s="30" t="str">
        <x:v>Total de peças concluídas na rodada.</x:v>
      </x:c>
    </x:row>
    <x:row r="28" ht="48" hidden="0" customHeight="1">
      <x:c r="A28" s="27" t="str">
        <x:v>Peças aprovadas finais</x:v>
      </x:c>
      <x:c r="B28" s="15"/>
      <x:c r="C28" s="15"/>
      <x:c r="D28" s="27" t="str">
        <x:v>peças</x:v>
      </x:c>
      <x:c r="E28" s="30" t="str">
        <x:v>Inclui aprovação após retrabalho associado.</x:v>
      </x:c>
    </x:row>
    <x:row r="29" ht="48" hidden="0" customHeight="1">
      <x:c r="A29" s="27" t="str">
        <x:v>Peças retrabalhadas</x:v>
      </x:c>
      <x:c r="B29" s="15"/>
      <x:c r="C29" s="15"/>
      <x:c r="D29" s="27" t="str">
        <x:v>peças</x:v>
      </x:c>
      <x:c r="E29" s="30" t="str">
        <x:v>As retrabalhadas fazem parte das concluídas.</x:v>
      </x:c>
    </x:row>
    <x:row r="30" ht="84" hidden="0" customHeight="1">
      <x:c r="A30" s="27" t="str">
        <x:v>Quantidade de abrasivo imputada</x:v>
      </x:c>
      <x:c r="B30" s="17"/>
      <x:c r="C30" s="17"/>
      <x:c r="D30" s="27" t="str">
        <x:v>discos ou unidade acordada</x:v>
      </x:c>
      <x:c r="E30" s="30" t="str">
        <x:v>Inclui rodada e retrabalho; método na linha 43.</x:v>
      </x:c>
    </x:row>
    <x:row r="31" ht="84" hidden="0" customHeight="1">
      <x:c r="A31" s="27" t="str">
        <x:v>Preço unitário do abrasivo</x:v>
      </x:c>
      <x:c r="B31" s="17"/>
      <x:c r="C31" s="17"/>
      <x:c r="D31" s="27" t="str">
        <x:v>moeda / unidade de preço</x:v>
      </x:c>
      <x:c r="E31" s="30" t="str">
        <x:v>Números em B/C; definir preço e custo abaixo.</x:v>
      </x:c>
    </x:row>
    <x:row r="32" ht="48" hidden="0" customHeight="1">
      <x:c r="A32" s="27" t="str">
        <x:v>Moeda / unidade de preço</x:v>
      </x:c>
      <x:c r="B32" s="13"/>
      <x:c r="C32" s="13"/>
      <x:c r="D32" s="27" t="str">
        <x:v>Texto</x:v>
      </x:c>
      <x:c r="E32" s="30" t="str">
        <x:v>Exemplo BRL/disco; mesma base A/B.</x:v>
      </x:c>
    </x:row>
    <x:row r="33" ht="48" hidden="0" customHeight="1">
      <x:c r="A33" s="27" t="str">
        <x:v>Tempo real de usinagem</x:v>
      </x:c>
      <x:c r="B33" s="17"/>
      <x:c r="C33" s="17"/>
      <x:c r="D33" s="27" t="str">
        <x:v>min</x:v>
      </x:c>
      <x:c r="E33" s="30" t="str">
        <x:v>Defina trocas e paradas; mesmo escopo A/B.</x:v>
      </x:c>
    </x:row>
    <x:row r="34" ht="48" hidden="0" customHeight="1">
      <x:c r="A34" s="27" t="str">
        <x:v>Tempo de troca / parada</x:v>
      </x:c>
      <x:c r="B34" s="17"/>
      <x:c r="C34" s="17"/>
      <x:c r="D34" s="27" t="str">
        <x:v>min</x:v>
      </x:c>
      <x:c r="E34" s="30" t="str">
        <x:v>Separe para não duplicar tempos.</x:v>
      </x:c>
    </x:row>
    <x:row r="35" ht="48" hidden="0" customHeight="1">
      <x:c r="A35" s="27" t="str">
        <x:v>Qualidade medida / anomalias</x:v>
      </x:c>
      <x:c r="B35" s="13"/>
      <x:c r="C35" s="13"/>
      <x:c r="D35" s="27" t="str">
        <x:v>Texto</x:v>
      </x:c>
      <x:c r="E35" s="30" t="str">
        <x:v>Medições, anomalias e localização dos registros.</x:v>
      </x:c>
    </x:row>
    <x:row r="36" ht="84" hidden="0" customHeight="1">
      <x:c r="A36" s="33" t="str">
        <x:v>Custo de abrasivo por peça aprovada</x:v>
      </x:c>
      <x:c r="B36" s="25" t="str">
        <x:f>IF(AND(B48="Válido",B49="Completo",B50="Coerente"),B30*B31/B28,"")</x:f>
      </x:c>
      <x:c r="C36" s="25" t="str">
        <x:f>IF(AND(C48="Válido",C49="Completo",C50="Coerente"),C30*C31/C28,"")</x:f>
      </x:c>
      <x:c r="D36" s="34" t="str">
        <x:v>moeda / peça</x:v>
      </x:c>
      <x:c r="E36" s="35" t="str">
        <x:v>Vazio se faltarem dados ou forem inválidos; linhas 48–51.</x:v>
      </x:c>
    </x:row>
    <x:row r="37" ht="30" hidden="0" customHeight="1">
      <x:c r="A37" s="32" t="str">
        <x:v>4. Conclusões e repetição</x:v>
      </x:c>
      <x:c r="B37" s="32"/>
      <x:c r="C37" s="32"/>
      <x:c r="D37" s="32"/>
      <x:c r="E37" s="32"/>
    </x:row>
    <x:row r="38" ht="48" hidden="0" customHeight="1">
      <x:c r="A38" s="27" t="str">
        <x:v>Diferenças e limites</x:v>
      </x:c>
      <x:c r="B38" s="13"/>
      <x:c r="C38" s="13"/>
      <x:c r="D38" s="27" t="str">
        <x:v>Texto</x:v>
      </x:c>
      <x:c r="E38" s="30" t="str">
        <x:v>Diferenças de máquina, parâmetros, material e número de amostras.</x:v>
      </x:c>
    </x:row>
    <x:row r="39" ht="48" hidden="0" customHeight="1">
      <x:c r="A39" s="27" t="str">
        <x:v>Conclusão / aplicação</x:v>
      </x:c>
      <x:c r="B39" s="13"/>
      <x:c r="C39" s="13"/>
      <x:c r="D39" s="27" t="str">
        <x:v>Texto</x:v>
      </x:c>
      <x:c r="E39" s="30" t="str">
        <x:v>Limite às condições realmente testadas.</x:v>
      </x:c>
    </x:row>
    <x:row r="40" ht="48" hidden="0" customHeight="1">
      <x:c r="A40" s="27" t="str">
        <x:v>Testes posteriores</x:v>
      </x:c>
      <x:c r="B40" s="13"/>
      <x:c r="C40" s="13"/>
      <x:c r="D40" s="27" t="str">
        <x:v>Texto</x:v>
      </x:c>
      <x:c r="E40" s="30" t="str">
        <x:v>Repetições ou testes adicionais.</x:v>
      </x:c>
    </x:row>
    <x:row r="41" ht="48" hidden="0" customHeight="1">
      <x:c r="A41" s="27" t="str">
        <x:v>Revisor / data</x:v>
      </x:c>
      <x:c r="B41" s="13"/>
      <x:c r="C41" s="13"/>
      <x:c r="D41" s="27" t="str">
        <x:v>Texto</x:v>
      </x:c>
      <x:c r="E41" s="30" t="str">
        <x:v>Revisor e data reais.</x:v>
      </x:c>
    </x:row>
    <x:row r="42" ht="30" hidden="0" customHeight="1">
      <x:c r="A42" s="32" t="str">
        <x:v>5. Base de custo e cálculo</x:v>
      </x:c>
      <x:c r="B42" s="32"/>
      <x:c r="C42" s="32"/>
      <x:c r="D42" s="32"/>
      <x:c r="E42" s="32"/>
    </x:row>
    <x:row r="43" ht="84" hidden="0" customHeight="1">
      <x:c r="A43" s="27" t="str">
        <x:v>Método de medição do consumo</x:v>
      </x:c>
      <x:c r="B43" s="13"/>
      <x:c r="C43" s="13"/>
      <x:c r="D43" s="27" t="str">
        <x:v>Selecionar</x:v>
      </x:c>
      <x:c r="E43" s="30" t="str">
        <x:v>Mesmo método de consumo nas duas alternativas.</x:v>
      </x:c>
    </x:row>
    <x:row r="44" ht="84" hidden="0" customHeight="1">
      <x:c r="A44" s="27" t="str">
        <x:v>Base da medição / registros</x:v>
      </x:c>
      <x:c r="B44" s="13"/>
      <x:c r="C44" s="13"/>
      <x:c r="D44" s="27" t="str">
        <x:v>Texto</x:v>
      </x:c>
      <x:c r="E44" s="30" t="str">
        <x:v>Documente discos ou medição e conversão do consumo.</x:v>
      </x:c>
    </x:row>
    <x:row r="45" ht="84" hidden="0" customHeight="1">
      <x:c r="A45" s="27" t="str">
        <x:v>Base de custo</x:v>
      </x:c>
      <x:c r="B45" s="13"/>
      <x:c r="C45" s="13"/>
      <x:c r="D45" s="27" t="str">
        <x:v>Selecionar</x:v>
      </x:c>
      <x:c r="E45" s="30" t="str">
        <x:v>Separe gasto real e estimativa de compra.</x:v>
      </x:c>
    </x:row>
    <x:row r="46" ht="84" hidden="0" customHeight="1">
      <x:c r="A46" s="27" t="str">
        <x:v>Base do preço unitário</x:v>
      </x:c>
      <x:c r="B46" s="13"/>
      <x:c r="C46" s="13"/>
      <x:c r="D46" s="27" t="str">
        <x:v>Texto</x:v>
      </x:c>
      <x:c r="E46" s="30" t="str">
        <x:v>Amostra gratuita, pagamento ou referência da cotação.</x:v>
      </x:c>
    </x:row>
    <x:row r="47" ht="84" hidden="0" customHeight="1">
      <x:c r="A47" s="27" t="str">
        <x:v>Escopo do retrabalho</x:v>
      </x:c>
      <x:c r="B47" s="13"/>
      <x:c r="C47" s="13"/>
      <x:c r="D47" s="27" t="str">
        <x:v>Selecionar</x:v>
      </x:c>
      <x:c r="E47" s="30" t="str">
        <x:v>Denominador e consumo devem cobrir o mesmo retrabalho.</x:v>
      </x:c>
    </x:row>
    <x:row r="48" ht="84" hidden="0" customHeight="1">
      <x:c r="A48" s="27" t="str">
        <x:v>Verificação numérica</x:v>
      </x:c>
      <x:c r="B48" s="19" t="str">
        <x:f>IF(COUNT(B27:B31)&lt;5,"Insira quantidades e preço numéricos",IF(MIN(B27:B31)&lt;0,"Quantidade ou preço negativos",IF(OR(MOD(B27,1)&lt;&gt;0,MOD(B28,1)&lt;&gt;0,MOD(B29,1)&lt;&gt;0),"Peças devem ser números inteiros",IF(B28&gt;B27,"Aprovadas excedem concluídas",IF(B29&gt;B27,"Retrabalhadas excedem concluídas",IF(B28=0,"Sem aprovadas; custo não aplicável",IF(AND(B43="Discos inteiros utilizados",MOD(B30,1)&lt;&gt;0),"Quantidade de discos deve ser inteira","Válido")))))))</x:f>
        <x:v>Insira quantidades e preço numéricos</x:v>
      </x:c>
      <x:c r="C48" s="19" t="str">
        <x:f>IF(COUNT(C27:C31)&lt;5,"Insira quantidades e preço numéricos",IF(MIN(C27:C31)&lt;0,"Quantidade ou preço negativos",IF(OR(MOD(C27,1)&lt;&gt;0,MOD(C28,1)&lt;&gt;0,MOD(C29,1)&lt;&gt;0),"Peças devem ser números inteiros",IF(C28&gt;C27,"Aprovadas excedem concluídas",IF(C29&gt;C27,"Retrabalhadas excedem concluídas",IF(C28=0,"Sem aprovadas; custo não aplicável",IF(AND(C43="Discos inteiros utilizados",MOD(C30,1)&lt;&gt;0),"Quantidade de discos deve ser inteira","Válido")))))))</x:f>
        <x:v>Insira quantidades e preço numéricos</x:v>
      </x:c>
      <x:c r="D48" s="27" t="str">
        <x:v>Automático</x:v>
      </x:c>
      <x:c r="E48" s="30" t="str">
        <x:v>Omissões, negativos, inteiros e relações de quantidades.</x:v>
      </x:c>
    </x:row>
    <x:row r="49" ht="84" hidden="0" customHeight="1">
      <x:c r="A49" s="27" t="str">
        <x:v>Verificação de preços</x:v>
      </x:c>
      <x:c r="B49" s="19" t="str">
        <x:f>IF(AND(B43&lt;&gt;"Discos inteiros utilizados",B43&lt;&gt;"Consumo medido"),"Selecione método válido",IF(TRIM(B44)="","Informe a base da medição",IF(AND(B45&lt;&gt;"Gasto efetivo do teste",B45&lt;&gt;"Estimativa por cotação de compra"),"Selecione base de custo válida",IF(TRIM(B46)="","Informe a base do preço",IF(TRIM(B32)="","Informe moeda e unidade",IF(AND(B45="Estimativa por cotação de compra",ISNUMBER(B31),B31=0),"Cotação de compra deve ser positiva","Completo"))))))</x:f>
        <x:v>Selecione método válido</x:v>
      </x:c>
      <x:c r="C49" s="19" t="str">
        <x:f>IF(AND(C43&lt;&gt;"Discos inteiros utilizados",C43&lt;&gt;"Consumo medido"),"Selecione método válido",IF(TRIM(C44)="","Informe a base da medição",IF(AND(C45&lt;&gt;"Gasto efetivo do teste",C45&lt;&gt;"Estimativa por cotação de compra"),"Selecione base de custo válida",IF(TRIM(C46)="","Informe a base do preço",IF(TRIM(C32)="","Informe moeda e unidade",IF(AND(C45="Estimativa por cotação de compra",ISNUMBER(C31),C31=0),"Cotação de compra deve ser positiva","Completo"))))))</x:f>
        <x:v>Selecione método válido</x:v>
      </x:c>
      <x:c r="D49" s="27" t="str">
        <x:v>Automático</x:v>
      </x:c>
      <x:c r="E49" s="30" t="str">
        <x:v>Medição, custo, moeda e preço.</x:v>
      </x:c>
    </x:row>
    <x:row r="50" ht="84" hidden="0" customHeight="1">
      <x:c r="A50" s="27" t="str">
        <x:v>Verificação do retrabalho</x:v>
      </x:c>
      <x:c r="B50" s="19" t="str">
        <x:f>IF(AND(B47&lt;&gt;"Inclui teste e retrabalho",B47&lt;&gt;"Sem retrabalho neste teste"),"Confirme o escopo do retrabalho",IF(AND(ISNUMBER(B29),B29&gt;0,B47="Sem retrabalho neste teste"),"Quantidade e escopo divergentes","Coerente"))</x:f>
        <x:v>Confirme o escopo do retrabalho</x:v>
      </x:c>
      <x:c r="C50" s="19" t="str">
        <x:f>IF(AND(C47&lt;&gt;"Inclui teste e retrabalho",C47&lt;&gt;"Sem retrabalho neste teste"),"Confirme o escopo do retrabalho",IF(AND(ISNUMBER(C29),C29&gt;0,C47="Sem retrabalho neste teste"),"Quantidade e escopo divergentes","Coerente"))</x:f>
        <x:v>Confirme o escopo do retrabalho</x:v>
      </x:c>
      <x:c r="D50" s="27" t="str">
        <x:v>Automático</x:v>
      </x:c>
      <x:c r="E50" s="30" t="str">
        <x:v>Quantidade e escopo do retrabalho devem coincidir.</x:v>
      </x:c>
    </x:row>
    <x:row r="51" ht="84" hidden="0" customHeight="1">
      <x:c r="A51" s="27" t="str">
        <x:v>Estado do cálculo</x:v>
      </x:c>
      <x:c r="B51" s="19" t="str">
        <x:f>IF(B48&lt;&gt;"Válido",B48,IF(B49&lt;&gt;"Completo",B49,IF(B50&lt;&gt;"Coerente",B50,IF(B31=0,"Calculável: apenas gasto do teste gratuito","Calculável"))))</x:f>
        <x:v>Insira quantidades e preço numéricos</x:v>
      </x:c>
      <x:c r="C51" s="19" t="str">
        <x:f>IF(C48&lt;&gt;"Válido",C48,IF(C49&lt;&gt;"Completo",C49,IF(C50&lt;&gt;"Coerente",C50,IF(C31=0,"Calculável: apenas gasto do teste gratuito","Calculável"))))</x:f>
        <x:v>Insira quantidades e preço numéricos</x:v>
      </x:c>
      <x:c r="D51" s="27" t="str">
        <x:v>Automático</x:v>
      </x:c>
      <x:c r="E51" s="30" t="str">
        <x:v>Teste gratuito não significa compra gratuita na produção.</x:v>
      </x:c>
    </x:row>
    <x:row r="52" ht="84" hidden="0" customHeight="1">
      <x:c r="A52" s="27" t="str">
        <x:v>Condições de comparação A/B</x:v>
      </x:c>
      <x:c r="B52" s="19" t="str">
        <x:f>IF(OR(B48&lt;&gt;"Válido",C48&lt;&gt;"Válido",B49&lt;&gt;"Completo",C49&lt;&gt;"Completo",B50&lt;&gt;"Coerente",C50&lt;&gt;"Coerente"),"Complete as duas alternativas",IF(B43&lt;&gt;C43,"Métodos de consumo diferentes",IF(B45&lt;&gt;C45,"Bases de custo diferentes",IF(TRIM(B32)&lt;&gt;TRIM(C32),"Moeda ou unidade diferentes","Base coerente; verifique as condições"))))</x:f>
        <x:v>Complete as duas alternativas</x:v>
      </x:c>
      <x:c r="C52" s="19"/>
      <x:c r="D52" s="27" t="str">
        <x:v>Automático</x:v>
      </x:c>
      <x:c r="E52" s="30" t="str">
        <x:v>Mesmo com base igual, reveja condições e qualidade.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42" priority="1">
      <x:formula>B48&lt;&gt;"Válido"</x:formula>
    </x:cfRule>
  </x:conditionalFormatting>
  <x:conditionalFormatting sqref="B49:B49">
    <x:cfRule type="expression" dxfId="43" priority="2">
      <x:formula>B49&lt;&gt;"Completo"</x:formula>
    </x:cfRule>
  </x:conditionalFormatting>
  <x:conditionalFormatting sqref="B50:B50">
    <x:cfRule type="expression" dxfId="44" priority="3">
      <x:formula>B50&lt;&gt;"Coerente"</x:formula>
    </x:cfRule>
  </x:conditionalFormatting>
  <x:conditionalFormatting sqref="C48:C48">
    <x:cfRule type="expression" dxfId="45" priority="4">
      <x:formula>C48&lt;&gt;"Válido"</x:formula>
    </x:cfRule>
  </x:conditionalFormatting>
  <x:conditionalFormatting sqref="C49:C49">
    <x:cfRule type="expression" dxfId="46" priority="5">
      <x:formula>C49&lt;&gt;"Completo"</x:formula>
    </x:cfRule>
  </x:conditionalFormatting>
  <x:conditionalFormatting sqref="C50:C50">
    <x:cfRule type="expression" dxfId="47" priority="6">
      <x:formula>C50&lt;&gt;"Coerente"</x:formula>
    </x:cfRule>
  </x:conditionalFormatting>
  <x:dataValidations count="3">
    <x:dataValidation type="list" errorStyle="stop" showErrorMessage="1" errorTitle="Selecione uma opção válida" error="Escolha na lista." sqref="B43:C43">
      <x:formula1>"Discos inteiros utilizados,Consumo medido"</x:formula1>
    </x:dataValidation>
    <x:dataValidation type="list" errorStyle="stop" showErrorMessage="1" errorTitle="Selecione uma opção válida" error="Escolha na lista." sqref="B45:C45">
      <x:formula1>"Gasto efetivo do teste,Estimativa por cotação de compra"</x:formula1>
    </x:dataValidation>
    <x:dataValidation type="list" errorStyle="stop" showErrorMessage="1" errorTitle="Selecione uma opção válida" error="Escolha na lista." sqref="B47:C47">
      <x:formula1>"Inclui teste e retrabalho,Sem retrabalho neste teste"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Biểu so sánh thử nghiệm dụng cụ mài</x:v>
      </x:c>
      <x:c r="B2" s="29"/>
      <x:c r="C2" s="29"/>
      <x:c r="D2" s="29"/>
      <x:c r="E2" s="29"/>
    </x:row>
    <x:row r="3" ht="42" hidden="0" customHeight="1">
      <x:c r="A3" s="30" t="str">
        <x:v>Một biểu cho một vòng A/B. Điền số liệu thật vào ô vàng. Sao chép và đánh mã riêng cho mỗi lần lặp.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Nội dung</x:v>
      </x:c>
      <x:c r="B5" s="31" t="str">
        <x:v>Phương án hiện tại A</x:v>
      </x:c>
      <x:c r="C5" s="31" t="str">
        <x:v>Phương án đánh giá B</x:v>
      </x:c>
      <x:c r="D5" s="31" t="str">
        <x:v>Đơn vị hoặc cơ sở</x:v>
      </x:c>
      <x:c r="E5" s="31" t="str">
        <x:v>Hướng dẫn</x:v>
      </x:c>
    </x:row>
    <x:row r="6" ht="30" hidden="0" customHeight="1">
      <x:c r="A6" s="32" t="str">
        <x:v>1. Thử nghiệm và mẫu</x:v>
      </x:c>
      <x:c r="B6" s="32"/>
      <x:c r="C6" s="32"/>
      <x:c r="D6" s="32"/>
      <x:c r="E6" s="32"/>
    </x:row>
    <x:row r="7" ht="48" hidden="0" customHeight="1">
      <x:c r="A7" s="27" t="str">
        <x:v>Mã thử nghiệm</x:v>
      </x:c>
      <x:c r="B7" s="13"/>
      <x:c r="C7" s="13"/>
      <x:c r="D7" s="27" t="str">
        <x:v>Văn bản</x:v>
      </x:c>
      <x:c r="E7" s="30" t="str">
        <x:v>Mã riêng từng vòng; giữ dữ liệu đo gốc.</x:v>
      </x:c>
    </x:row>
    <x:row r="8" ht="48" hidden="0" customHeight="1">
      <x:c r="A8" s="27" t="str">
        <x:v>Ngày thử</x:v>
      </x:c>
      <x:c r="B8" s="18"/>
      <x:c r="C8" s="18"/>
      <x:c r="D8" s="27" t="str">
        <x:v>Ngày</x:v>
      </x:c>
      <x:c r="E8" s="30" t="str">
        <x:v>Ngày thử thực tế.</x:v>
      </x:c>
    </x:row>
    <x:row r="9" ht="48" hidden="0" customHeight="1">
      <x:c r="A9" s="27" t="str">
        <x:v>Người ghi / địa điểm</x:v>
      </x:c>
      <x:c r="B9" s="13"/>
      <x:c r="C9" s="13"/>
      <x:c r="D9" s="27" t="str">
        <x:v>Văn bản</x:v>
      </x:c>
      <x:c r="E9" s="30" t="str">
        <x:v>Người ghi và nơi thử.</x:v>
      </x:c>
    </x:row>
    <x:row r="10" ht="48" hidden="0" customHeight="1">
      <x:c r="A10" s="27" t="str">
        <x:v>Dụng cụ mài và công dụng</x:v>
      </x:c>
      <x:c r="B10" s="13"/>
      <x:c r="C10" s="13"/>
      <x:c r="D10" s="27" t="str">
        <x:v>Văn bản</x:v>
      </x:c>
      <x:c r="E10" s="30" t="str">
        <x:v>Phân biệt đĩa cắt, đĩa mài và loại khác.</x:v>
      </x:c>
    </x:row>
    <x:row r="11" ht="48" hidden="0" customHeight="1">
      <x:c r="A11" s="27" t="str">
        <x:v>Mã mẫu</x:v>
      </x:c>
      <x:c r="B11" s="13"/>
      <x:c r="C11" s="13"/>
      <x:c r="D11" s="27" t="str">
        <x:v>Văn bản</x:v>
      </x:c>
      <x:c r="E11" s="30" t="str">
        <x:v>Khớp mẫu thật hoặc nhãn bao bì.</x:v>
      </x:c>
    </x:row>
    <x:row r="12" ht="48" hidden="0" customHeight="1">
      <x:c r="A12" s="27" t="str">
        <x:v>Lô sản xuất</x:v>
      </x:c>
      <x:c r="B12" s="13"/>
      <x:c r="C12" s="13"/>
      <x:c r="D12" s="27" t="str">
        <x:v>Văn bản</x:v>
      </x:c>
      <x:c r="E12" s="30" t="str">
        <x:v>Lô thật của từng mẫu.</x:v>
      </x:c>
    </x:row>
    <x:row r="13" ht="48" hidden="0" customHeight="1">
      <x:c r="A13" s="27" t="str">
        <x:v>Quy cách dụng cụ</x:v>
      </x:c>
      <x:c r="B13" s="13"/>
      <x:c r="C13" s="13"/>
      <x:c r="D13" s="27" t="str">
        <x:v>Đơn vị thống nhất</x:v>
      </x:c>
      <x:c r="E13" s="30" t="str">
        <x:v>Kích thước, vật liệu mài và ký hiệu đã xác nhận.</x:v>
      </x:c>
    </x:row>
    <x:row r="14" ht="48" hidden="0" customHeight="1">
      <x:c r="A14" s="27" t="str">
        <x:v>Mục tiêu lần thử</x:v>
      </x:c>
      <x:c r="B14" s="13"/>
      <x:c r="C14" s="13"/>
      <x:c r="D14" s="27" t="str">
        <x:v>Văn bản</x:v>
      </x:c>
      <x:c r="E14" s="30" t="str">
        <x:v>Ví dụ tuổi thọ, chất lượng hoặc thời gian.</x:v>
      </x:c>
    </x:row>
    <x:row r="15" ht="30" hidden="0" customHeight="1">
      <x:c r="A15" s="32" t="str">
        <x:v>2. Điều kiện đối chiếu</x:v>
      </x:c>
      <x:c r="B15" s="32"/>
      <x:c r="C15" s="32"/>
      <x:c r="D15" s="32"/>
      <x:c r="E15" s="32"/>
    </x:row>
    <x:row r="16" ht="48" hidden="0" customHeight="1">
      <x:c r="A16" s="27" t="str">
        <x:v>Vật liệu / trạng thái chi tiết</x:v>
      </x:c>
      <x:c r="B16" s="13"/>
      <x:c r="C16" s="13"/>
      <x:c r="D16" s="27" t="str">
        <x:v>Văn bản</x:v>
      </x:c>
      <x:c r="E16" s="30" t="str">
        <x:v>Mác, bề mặt hoặc nhiệt luyện đã biết.</x:v>
      </x:c>
    </x:row>
    <x:row r="17" ht="48" hidden="0" customHeight="1">
      <x:c r="A17" s="27" t="str">
        <x:v>Kích thước / lô chi tiết</x:v>
      </x:c>
      <x:c r="B17" s="13"/>
      <x:c r="C17" s="13"/>
      <x:c r="D17" s="27" t="str">
        <x:v>Đơn vị thống nhất</x:v>
      </x:c>
      <x:c r="E17" s="30" t="str">
        <x:v>Kích thước, lô vật liệu và khác biệt.</x:v>
      </x:c>
    </x:row>
    <x:row r="18" ht="48" hidden="0" customHeight="1">
      <x:c r="A18" s="27" t="str">
        <x:v>Model thiết bị</x:v>
      </x:c>
      <x:c r="B18" s="13"/>
      <x:c r="C18" s="13"/>
      <x:c r="D18" s="27" t="str">
        <x:v>Văn bản</x:v>
      </x:c>
      <x:c r="E18" s="30" t="str">
        <x:v>Thiết bị và cấu hình truyền động.</x:v>
      </x:c>
    </x:row>
    <x:row r="19" ht="48" hidden="0" customHeight="1">
      <x:c r="A19" s="27" t="str">
        <x:v>Công việc gia công</x:v>
      </x:c>
      <x:c r="B19" s="13"/>
      <x:c r="C19" s="13"/>
      <x:c r="D19" s="27" t="str">
        <x:v>Văn bản</x:v>
      </x:c>
      <x:c r="E19" s="30" t="str">
        <x:v>Cắt, tẩy ba via hoặc mài bề mặt.</x:v>
      </x:c>
    </x:row>
    <x:row r="20" ht="48" hidden="0" customHeight="1">
      <x:c r="A20" s="27" t="str">
        <x:v>Chất lượng / tiêu chí đạt</x:v>
      </x:c>
      <x:c r="B20" s="13"/>
      <x:c r="C20" s="13"/>
      <x:c r="D20" s="27" t="str">
        <x:v>Văn bản</x:v>
      </x:c>
      <x:c r="E20" s="30" t="str">
        <x:v>Thống nhất yêu cầu đo được trước thử.</x:v>
      </x:c>
    </x:row>
    <x:row r="21" ht="48" hidden="0" customHeight="1">
      <x:c r="A21" s="27" t="str">
        <x:v>Cách kiểm tra / dụng cụ đo</x:v>
      </x:c>
      <x:c r="B21" s="13"/>
      <x:c r="C21" s="13"/>
      <x:c r="D21" s="27" t="str">
        <x:v>Văn bản</x:v>
      </x:c>
      <x:c r="E21" s="30" t="str">
        <x:v>Phương pháp và dụng cụ đo sử dụng.</x:v>
      </x:c>
    </x:row>
    <x:row r="22" ht="48" hidden="0" customHeight="1">
      <x:c r="A22" s="27" t="str">
        <x:v>Tham số và đơn vị</x:v>
      </x:c>
      <x:c r="B22" s="13"/>
      <x:c r="C22" s="13"/>
      <x:c r="D22" s="27" t="str">
        <x:v>Đơn vị thực tế</x:v>
      </x:c>
      <x:c r="E22" s="30" t="str">
        <x:v>Tốc độ, lượng tiến và tham số thực.</x:v>
      </x:c>
    </x:row>
    <x:row r="23" ht="48" hidden="0" customHeight="1">
      <x:c r="A23" s="27" t="str">
        <x:v>Gá / làm mát</x:v>
      </x:c>
      <x:c r="B23" s="13"/>
      <x:c r="C23" s="13"/>
      <x:c r="D23" s="27" t="str">
        <x:v>Văn bản</x:v>
      </x:c>
      <x:c r="E23" s="30" t="str">
        <x:v>Điều kiện thực hoặc không áp dụng.</x:v>
      </x:c>
    </x:row>
    <x:row r="24" ht="48" hidden="0" customHeight="1">
      <x:c r="A24" s="27" t="str">
        <x:v>Tiêu chí thay / dừng</x:v>
      </x:c>
      <x:c r="B24" s="13"/>
      <x:c r="C24" s="13"/>
      <x:c r="D24" s="27" t="str">
        <x:v>Văn bản</x:v>
      </x:c>
      <x:c r="E24" s="30" t="str">
        <x:v>Thống nhất lúc thay dụng cụ hoặc dừng.</x:v>
      </x:c>
    </x:row>
    <x:row r="25" ht="48" hidden="0" customHeight="1">
      <x:c r="A25" s="27" t="str">
        <x:v>Thứ tự / môi trường</x:v>
      </x:c>
      <x:c r="B25" s="13"/>
      <x:c r="C25" s="13"/>
      <x:c r="D25" s="27" t="str">
        <x:v>Văn bản</x:v>
      </x:c>
      <x:c r="E25" s="30" t="str">
        <x:v>Thứ tự và khác biệt môi trường liên quan.</x:v>
      </x:c>
    </x:row>
    <x:row r="26" ht="30" hidden="0" customHeight="1">
      <x:c r="A26" s="32" t="str">
        <x:v>3. Kết quả đo</x:v>
      </x:c>
      <x:c r="B26" s="32"/>
      <x:c r="C26" s="32"/>
      <x:c r="D26" s="32"/>
      <x:c r="E26" s="32"/>
    </x:row>
    <x:row r="27" ht="48" hidden="0" customHeight="1">
      <x:c r="A27" s="27" t="str">
        <x:v>Số chi tiết hoàn thành</x:v>
      </x:c>
      <x:c r="B27" s="15"/>
      <x:c r="C27" s="15"/>
      <x:c r="D27" s="27" t="str">
        <x:v>chi tiết</x:v>
      </x:c>
      <x:c r="E27" s="30" t="str">
        <x:v>Tổng chi tiết hoàn thành trong vòng.</x:v>
      </x:c>
    </x:row>
    <x:row r="28" ht="48" hidden="0" customHeight="1">
      <x:c r="A28" s="27" t="str">
        <x:v>Số đạt cuối cùng</x:v>
      </x:c>
      <x:c r="B28" s="15"/>
      <x:c r="C28" s="15"/>
      <x:c r="D28" s="27" t="str">
        <x:v>chi tiết</x:v>
      </x:c>
      <x:c r="E28" s="30" t="str">
        <x:v>Gồm đạt sau gia công lại liên quan.</x:v>
      </x:c>
    </x:row>
    <x:row r="29" ht="48" hidden="0" customHeight="1">
      <x:c r="A29" s="27" t="str">
        <x:v>Số chi tiết gia công lại</x:v>
      </x:c>
      <x:c r="B29" s="15"/>
      <x:c r="C29" s="15"/>
      <x:c r="D29" s="27" t="str">
        <x:v>chi tiết</x:v>
      </x:c>
      <x:c r="E29" s="30" t="str">
        <x:v>Chi tiết làm lại nằm trong số hoàn thành.</x:v>
      </x:c>
    </x:row>
    <x:row r="30" ht="84" hidden="0" customHeight="1">
      <x:c r="A30" s="27" t="str">
        <x:v>Lượng dụng cụ tính chi phí</x:v>
      </x:c>
      <x:c r="B30" s="17"/>
      <x:c r="C30" s="17"/>
      <x:c r="D30" s="27" t="str">
        <x:v>đĩa hoặc đơn vị thống nhất</x:v>
      </x:c>
      <x:c r="E30" s="30" t="str">
        <x:v>Gồm vòng thử và làm lại; cách đo ở dòng 43.</x:v>
      </x:c>
    </x:row>
    <x:row r="31" ht="84" hidden="0" customHeight="1">
      <x:c r="A31" s="27" t="str">
        <x:v>Đơn giá dụng cụ</x:v>
      </x:c>
      <x:c r="B31" s="17"/>
      <x:c r="C31" s="17"/>
      <x:c r="D31" s="27" t="str">
        <x:v>tiền tệ / đơn vị giá</x:v>
      </x:c>
      <x:c r="E31" s="30" t="str">
        <x:v>Nhập số B/C; xác định giá và chi phí bên dưới.</x:v>
      </x:c>
    </x:row>
    <x:row r="32" ht="48" hidden="0" customHeight="1">
      <x:c r="A32" s="27" t="str">
        <x:v>Tiền tệ / đơn vị giá</x:v>
      </x:c>
      <x:c r="B32" s="13"/>
      <x:c r="C32" s="13"/>
      <x:c r="D32" s="27" t="str">
        <x:v>Văn bản</x:v>
      </x:c>
      <x:c r="E32" s="30" t="str">
        <x:v>Ví dụ VND/đĩa; A/B cùng cơ sở.</x:v>
      </x:c>
    </x:row>
    <x:row r="33" ht="48" hidden="0" customHeight="1">
      <x:c r="A33" s="27" t="str">
        <x:v>Thời gian gia công thực tế</x:v>
      </x:c>
      <x:c r="B33" s="17"/>
      <x:c r="C33" s="17"/>
      <x:c r="D33" s="27" t="str">
        <x:v>phút</x:v>
      </x:c>
      <x:c r="E33" s="30" t="str">
        <x:v>Nêu có gồm thay và dừng; A/B thống nhất.</x:v>
      </x:c>
    </x:row>
    <x:row r="34" ht="48" hidden="0" customHeight="1">
      <x:c r="A34" s="27" t="str">
        <x:v>Thời gian thay / dừng</x:v>
      </x:c>
      <x:c r="B34" s="17"/>
      <x:c r="C34" s="17"/>
      <x:c r="D34" s="27" t="str">
        <x:v>phút</x:v>
      </x:c>
      <x:c r="E34" s="30" t="str">
        <x:v>Ghi riêng để không cộng trùng thời gian.</x:v>
      </x:c>
    </x:row>
    <x:row r="35" ht="48" hidden="0" customHeight="1">
      <x:c r="A35" s="27" t="str">
        <x:v>Chất lượng đo / bất thường</x:v>
      </x:c>
      <x:c r="B35" s="13"/>
      <x:c r="C35" s="13"/>
      <x:c r="D35" s="27" t="str">
        <x:v>Văn bản</x:v>
      </x:c>
      <x:c r="E35" s="30" t="str">
        <x:v>Kết quả đo, bất thường và chỗ lưu gốc.</x:v>
      </x:c>
    </x:row>
    <x:row r="36" ht="84" hidden="0" customHeight="1">
      <x:c r="A36" s="33" t="str">
        <x:v>Chi phí dụng cụ trên chi tiết đạt</x:v>
      </x:c>
      <x:c r="B36" s="25" t="str">
        <x:f>IF(AND(B48="Hợp lệ",B49="Đầy đủ",B50="Nhất quán"),B30*B31/B28,"")</x:f>
      </x:c>
      <x:c r="C36" s="25" t="str">
        <x:f>IF(AND(C48="Hợp lệ",C49="Đầy đủ",C50="Nhất quán"),C30*C31/C28,"")</x:f>
      </x:c>
      <x:c r="D36" s="34" t="str">
        <x:v>tiền tệ / chi tiết</x:v>
      </x:c>
      <x:c r="E36" s="35" t="str">
        <x:v>Để trống khi thiếu hoặc sai; xem dòng 48–51.</x:v>
      </x:c>
    </x:row>
    <x:row r="37" ht="30" hidden="0" customHeight="1">
      <x:c r="A37" s="32" t="str">
        <x:v>4. Kết luận và thử lại</x:v>
      </x:c>
      <x:c r="B37" s="32"/>
      <x:c r="C37" s="32"/>
      <x:c r="D37" s="32"/>
      <x:c r="E37" s="32"/>
    </x:row>
    <x:row r="38" ht="48" hidden="0" customHeight="1">
      <x:c r="A38" s="27" t="str">
        <x:v>Khác biệt và giới hạn</x:v>
      </x:c>
      <x:c r="B38" s="13"/>
      <x:c r="C38" s="13"/>
      <x:c r="D38" s="27" t="str">
        <x:v>Văn bản</x:v>
      </x:c>
      <x:c r="E38" s="30" t="str">
        <x:v>Nêu khác biệt máy, tham số, vật liệu và số mẫu.</x:v>
      </x:c>
    </x:row>
    <x:row r="39" ht="48" hidden="0" customHeight="1">
      <x:c r="A39" s="27" t="str">
        <x:v>Kết luận / điều kiện áp dụng</x:v>
      </x:c>
      <x:c r="B39" s="13"/>
      <x:c r="C39" s="13"/>
      <x:c r="D39" s="27" t="str">
        <x:v>Văn bản</x:v>
      </x:c>
      <x:c r="E39" s="30" t="str">
        <x:v>Chỉ kết luận trong điều kiện đã thử.</x:v>
      </x:c>
    </x:row>
    <x:row r="40" ht="48" hidden="0" customHeight="1">
      <x:c r="A40" s="27" t="str">
        <x:v>Thử nghiệm tiếp theo</x:v>
      </x:c>
      <x:c r="B40" s="13"/>
      <x:c r="C40" s="13"/>
      <x:c r="D40" s="27" t="str">
        <x:v>Văn bản</x:v>
      </x:c>
      <x:c r="E40" s="30" t="str">
        <x:v>Thử lặp hoặc đo bổ sung.</x:v>
      </x:c>
    </x:row>
    <x:row r="41" ht="48" hidden="0" customHeight="1">
      <x:c r="A41" s="27" t="str">
        <x:v>Người duyệt / ngày duyệt</x:v>
      </x:c>
      <x:c r="B41" s="13"/>
      <x:c r="C41" s="13"/>
      <x:c r="D41" s="27" t="str">
        <x:v>Văn bản</x:v>
      </x:c>
      <x:c r="E41" s="30" t="str">
        <x:v>Người duyệt và ngày thực tế.</x:v>
      </x:c>
    </x:row>
    <x:row r="42" ht="30" hidden="0" customHeight="1">
      <x:c r="A42" s="32" t="str">
        <x:v>5. Cơ sở chi phí và tính toán</x:v>
      </x:c>
      <x:c r="B42" s="32"/>
      <x:c r="C42" s="32"/>
      <x:c r="D42" s="32"/>
      <x:c r="E42" s="32"/>
    </x:row>
    <x:row r="43" ht="84" hidden="0" customHeight="1">
      <x:c r="A43" s="27" t="str">
        <x:v>Cách đo tiêu hao</x:v>
      </x:c>
      <x:c r="B43" s="13"/>
      <x:c r="C43" s="13"/>
      <x:c r="D43" s="27" t="str">
        <x:v>Chọn</x:v>
      </x:c>
      <x:c r="E43" s="30" t="str">
        <x:v>Hai phương án cùng cách đo tiêu hao.</x:v>
      </x:c>
    </x:row>
    <x:row r="44" ht="84" hidden="0" customHeight="1">
      <x:c r="A44" s="27" t="str">
        <x:v>Căn cứ đo / dữ liệu gốc</x:v>
      </x:c>
      <x:c r="B44" s="13"/>
      <x:c r="C44" s="13"/>
      <x:c r="D44" s="27" t="str">
        <x:v>Văn bản</x:v>
      </x:c>
      <x:c r="E44" s="30" t="str">
        <x:v>Ghi số đĩa hoặc căn cứ đo và quy đổi.</x:v>
      </x:c>
    </x:row>
    <x:row r="45" ht="84" hidden="0" customHeight="1">
      <x:c r="A45" s="27" t="str">
        <x:v>Cơ sở chi phí</x:v>
      </x:c>
      <x:c r="B45" s="13"/>
      <x:c r="C45" s="13"/>
      <x:c r="D45" s="27" t="str">
        <x:v>Chọn</x:v>
      </x:c>
      <x:c r="E45" s="30" t="str">
        <x:v>Tách chi thực tế và ước tính mua.</x:v>
      </x:c>
    </x:row>
    <x:row r="46" ht="84" hidden="0" customHeight="1">
      <x:c r="A46" s="27" t="str">
        <x:v>Căn cứ đơn giá</x:v>
      </x:c>
      <x:c r="B46" s="13"/>
      <x:c r="C46" s="13"/>
      <x:c r="D46" s="27" t="str">
        <x:v>Văn bản</x:v>
      </x:c>
      <x:c r="E46" s="30" t="str">
        <x:v>Mẫu miễn phí, thanh toán hoặc mã báo giá.</x:v>
      </x:c>
    </x:row>
    <x:row r="47" ht="84" hidden="0" customHeight="1">
      <x:c r="A47" s="27" t="str">
        <x:v>Phạm vi gia công lại</x:v>
      </x:c>
      <x:c r="B47" s="13"/>
      <x:c r="C47" s="13"/>
      <x:c r="D47" s="27" t="str">
        <x:v>Chọn</x:v>
      </x:c>
      <x:c r="E47" s="30" t="str">
        <x:v>Mẫu số và tiêu hao phải cùng phạm vi làm lại.</x:v>
      </x:c>
    </x:row>
    <x:row r="48" ht="84" hidden="0" customHeight="1">
      <x:c r="A48" s="27" t="str">
        <x:v>Kiểm tra số liệu</x:v>
      </x:c>
      <x:c r="B48" s="19" t="str">
        <x:f>IF(COUNT(B27:B31)&lt;5,"Nhập số lượng và đơn giá dạng số",IF(MIN(B27:B31)&lt;0,"Số lượng hoặc giá không được âm",IF(OR(MOD(B27,1)&lt;&gt;0,MOD(B28,1)&lt;&gt;0,MOD(B29,1)&lt;&gt;0),"Số chi tiết phải là số nguyên",IF(B28&gt;B27,"Số đạt vượt số hoàn thành",IF(B29&gt;B27,"Số làm lại vượt số hoàn thành",IF(B28=0,"Không có chi tiết đạt; không áp dụng",IF(AND(B43="Số đĩa nguyên đưa vào",MOD(B30,1)&lt;&gt;0),"Số đĩa nguyên phải là số nguyên","Hợp lệ")))))))</x:f>
        <x:v>Nhập số lượng và đơn giá dạng số</x:v>
      </x:c>
      <x:c r="C48" s="19" t="str">
        <x:f>IF(COUNT(C27:C31)&lt;5,"Nhập số lượng và đơn giá dạng số",IF(MIN(C27:C31)&lt;0,"Số lượng hoặc giá không được âm",IF(OR(MOD(C27,1)&lt;&gt;0,MOD(C28,1)&lt;&gt;0,MOD(C29,1)&lt;&gt;0),"Số chi tiết phải là số nguyên",IF(C28&gt;C27,"Số đạt vượt số hoàn thành",IF(C29&gt;C27,"Số làm lại vượt số hoàn thành",IF(C28=0,"Không có chi tiết đạt; không áp dụng",IF(AND(C43="Số đĩa nguyên đưa vào",MOD(C30,1)&lt;&gt;0),"Số đĩa nguyên phải là số nguyên","Hợp lệ")))))))</x:f>
        <x:v>Nhập số lượng và đơn giá dạng số</x:v>
      </x:c>
      <x:c r="D48" s="27" t="str">
        <x:v>Tự động</x:v>
      </x:c>
      <x:c r="E48" s="30" t="str">
        <x:v>Thiếu, âm, số nguyên và quan hệ số lượng.</x:v>
      </x:c>
    </x:row>
    <x:row r="49" ht="84" hidden="0" customHeight="1">
      <x:c r="A49" s="27" t="str">
        <x:v>Kiểm tra thông tin giá</x:v>
      </x:c>
      <x:c r="B49" s="19" t="str">
        <x:f>IF(AND(B43&lt;&gt;"Số đĩa nguyên đưa vào",B43&lt;&gt;"Tiêu hao thực đo"),"Chọn cách đo hợp lệ",IF(TRIM(B44)="","Nhập căn cứ đo",IF(AND(B45&lt;&gt;"Chi thực tế thử nghiệm",B45&lt;&gt;"Ước tính theo báo giá mua"),"Chọn cơ sở chi phí hợp lệ",IF(TRIM(B46)="","Nhập căn cứ giá",IF(TRIM(B32)="","Nhập tiền tệ và đơn vị giá",IF(AND(B45="Ước tính theo báo giá mua",ISNUMBER(B31),B31=0),"Báo giá mua phải lớn hơn không","Đầy đủ"))))))</x:f>
        <x:v>Chọn cách đo hợp lệ</x:v>
      </x:c>
      <x:c r="C49" s="19" t="str">
        <x:f>IF(AND(C43&lt;&gt;"Số đĩa nguyên đưa vào",C43&lt;&gt;"Tiêu hao thực đo"),"Chọn cách đo hợp lệ",IF(TRIM(C44)="","Nhập căn cứ đo",IF(AND(C45&lt;&gt;"Chi thực tế thử nghiệm",C45&lt;&gt;"Ước tính theo báo giá mua"),"Chọn cơ sở chi phí hợp lệ",IF(TRIM(C46)="","Nhập căn cứ giá",IF(TRIM(C32)="","Nhập tiền tệ và đơn vị giá",IF(AND(C45="Ước tính theo báo giá mua",ISNUMBER(C31),C31=0),"Báo giá mua phải lớn hơn không","Đầy đủ"))))))</x:f>
        <x:v>Chọn cách đo hợp lệ</x:v>
      </x:c>
      <x:c r="D49" s="27" t="str">
        <x:v>Tự động</x:v>
      </x:c>
      <x:c r="E49" s="30" t="str">
        <x:v>Căn cứ đo, chi phí, tiền tệ và giá.</x:v>
      </x:c>
    </x:row>
    <x:row r="50" ht="84" hidden="0" customHeight="1">
      <x:c r="A50" s="27" t="str">
        <x:v>Kiểm tra phạm vi làm lại</x:v>
      </x:c>
      <x:c r="B50" s="19" t="str">
        <x:f>IF(AND(B47&lt;&gt;"Gồm lần thử và gia công lại",B47&lt;&gt;"Không gia công lại lần này"),"Xác nhận phạm vi làm lại",IF(AND(ISNUMBER(B29),B29&gt;0,B47="Không gia công lại lần này"),"Số lượng và phạm vi không khớp","Nhất quán"))</x:f>
        <x:v>Xác nhận phạm vi làm lại</x:v>
      </x:c>
      <x:c r="C50" s="19" t="str">
        <x:f>IF(AND(C47&lt;&gt;"Gồm lần thử và gia công lại",C47&lt;&gt;"Không gia công lại lần này"),"Xác nhận phạm vi làm lại",IF(AND(ISNUMBER(C29),C29&gt;0,C47="Không gia công lại lần này"),"Số lượng và phạm vi không khớp","Nhất quán"))</x:f>
        <x:v>Xác nhận phạm vi làm lại</x:v>
      </x:c>
      <x:c r="D50" s="27" t="str">
        <x:v>Tự động</x:v>
      </x:c>
      <x:c r="E50" s="30" t="str">
        <x:v>Số làm lại phải khớp phạm vi.</x:v>
      </x:c>
    </x:row>
    <x:row r="51" ht="84" hidden="0" customHeight="1">
      <x:c r="A51" s="27" t="str">
        <x:v>Trạng thái tính chi phí</x:v>
      </x:c>
      <x:c r="B51" s="19" t="str">
        <x:f>IF(B48&lt;&gt;"Hợp lệ",B48,IF(B49&lt;&gt;"Đầy đủ",B49,IF(B50&lt;&gt;"Nhất quán",B50,IF(B31=0,"Tính được: chỉ chi thử miễn phí","Tính được"))))</x:f>
        <x:v>Nhập số lượng và đơn giá dạng số</x:v>
      </x:c>
      <x:c r="C51" s="19" t="str">
        <x:f>IF(C48&lt;&gt;"Hợp lệ",C48,IF(C49&lt;&gt;"Đầy đủ",C49,IF(C50&lt;&gt;"Nhất quán",C50,IF(C31=0,"Tính được: chỉ chi thử miễn phí","Tính được"))))</x:f>
        <x:v>Nhập số lượng và đơn giá dạng số</x:v>
      </x:c>
      <x:c r="D51" s="27" t="str">
        <x:v>Tự động</x:v>
      </x:c>
      <x:c r="E51" s="30" t="str">
        <x:v>Thử miễn phí không nghĩa mua sản xuất miễn phí.</x:v>
      </x:c>
    </x:row>
    <x:row r="52" ht="84" hidden="0" customHeight="1">
      <x:c r="A52" s="27" t="str">
        <x:v>Điều kiện so sánh chi phí A/B</x:v>
      </x:c>
      <x:c r="B52" s="19" t="str">
        <x:f>IF(OR(B48&lt;&gt;"Hợp lệ",C48&lt;&gt;"Hợp lệ",B49&lt;&gt;"Đầy đủ",C49&lt;&gt;"Đầy đủ",B50&lt;&gt;"Nhất quán",C50&lt;&gt;"Nhất quán"),"Hoàn thiện hai phương án",IF(B43&lt;&gt;C43,"Cách đo tiêu hao khác nhau",IF(B45&lt;&gt;C45,"Cơ sở chi phí khác nhau",IF(TRIM(B32)&lt;&gt;TRIM(C32),"Tiền tệ hoặc đơn vị khác nhau","Cùng cơ sở; kiểm tra điều kiện"))))</x:f>
        <x:v>Hoàn thiện hai phương án</x:v>
      </x:c>
      <x:c r="C52" s="19"/>
      <x:c r="D52" s="27" t="str">
        <x:v>Tự động</x:v>
      </x:c>
      <x:c r="E52" s="30" t="str">
        <x:v>Cùng cơ sở vẫn phải xét điều kiện và chất lượng.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48" priority="1">
      <x:formula>B48&lt;&gt;"Hợp lệ"</x:formula>
    </x:cfRule>
  </x:conditionalFormatting>
  <x:conditionalFormatting sqref="B49:B49">
    <x:cfRule type="expression" dxfId="49" priority="2">
      <x:formula>B49&lt;&gt;"Đầy đủ"</x:formula>
    </x:cfRule>
  </x:conditionalFormatting>
  <x:conditionalFormatting sqref="B50:B50">
    <x:cfRule type="expression" dxfId="50" priority="3">
      <x:formula>B50&lt;&gt;"Nhất quán"</x:formula>
    </x:cfRule>
  </x:conditionalFormatting>
  <x:conditionalFormatting sqref="C48:C48">
    <x:cfRule type="expression" dxfId="51" priority="4">
      <x:formula>C48&lt;&gt;"Hợp lệ"</x:formula>
    </x:cfRule>
  </x:conditionalFormatting>
  <x:conditionalFormatting sqref="C49:C49">
    <x:cfRule type="expression" dxfId="52" priority="5">
      <x:formula>C49&lt;&gt;"Đầy đủ"</x:formula>
    </x:cfRule>
  </x:conditionalFormatting>
  <x:conditionalFormatting sqref="C50:C50">
    <x:cfRule type="expression" dxfId="53" priority="6">
      <x:formula>C50&lt;&gt;"Nhất quán"</x:formula>
    </x:cfRule>
  </x:conditionalFormatting>
  <x:dataValidations count="3">
    <x:dataValidation type="list" errorStyle="stop" showErrorMessage="1" errorTitle="Chọn mục hợp lệ" error="Chọn giá trị trong danh sách." sqref="B43:C43">
      <x:formula1>"Số đĩa nguyên đưa vào,Tiêu hao thực đo"</x:formula1>
    </x:dataValidation>
    <x:dataValidation type="list" errorStyle="stop" showErrorMessage="1" errorTitle="Chọn mục hợp lệ" error="Chọn giá trị trong danh sách." sqref="B45:C45">
      <x:formula1>"Chi thực tế thử nghiệm,Ước tính theo báo giá mua"</x:formula1>
    </x:dataValidation>
    <x:dataValidation type="list" errorStyle="stop" showErrorMessage="1" errorTitle="Chọn mục hợp lệ" error="Chọn giá trị trong danh sách." sqref="B47:C47">
      <x:formula1>"Gồm lần thử và gia công lại,Không gia công lại lần này"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Catatan perbandingan uji abrasif</x:v>
      </x:c>
      <x:c r="B2" s="29"/>
      <x:c r="C2" s="29"/>
      <x:c r="D2" s="29"/>
      <x:c r="E2" s="29"/>
    </x:row>
    <x:row r="3" ht="42" hidden="0" customHeight="1">
      <x:c r="A3" s="30" t="str">
        <x:v>Satu formulir per putaran A/B. Isi sel kuning dengan data nyata. Salin dan beri nomor terpisah untuk tiap pengulangan.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Catatan</x:v>
      </x:c>
      <x:c r="B5" s="31" t="str">
        <x:v>Opsi saat ini A</x:v>
      </x:c>
      <x:c r="C5" s="31" t="str">
        <x:v>Opsi kandidat B</x:v>
      </x:c>
      <x:c r="D5" s="31" t="str">
        <x:v>Satuan atau dasar</x:v>
      </x:c>
      <x:c r="E5" s="31" t="str">
        <x:v>Panduan pengisian</x:v>
      </x:c>
    </x:row>
    <x:row r="6" ht="30" hidden="0" customHeight="1">
      <x:c r="A6" s="32" t="str">
        <x:v>1. Uji dan sampel</x:v>
      </x:c>
      <x:c r="B6" s="32"/>
      <x:c r="C6" s="32"/>
      <x:c r="D6" s="32"/>
      <x:c r="E6" s="32"/>
    </x:row>
    <x:row r="7" ht="48" hidden="0" customHeight="1">
      <x:c r="A7" s="27" t="str">
        <x:v>Nomor uji</x:v>
      </x:c>
      <x:c r="B7" s="13"/>
      <x:c r="C7" s="13"/>
      <x:c r="D7" s="27" t="str">
        <x:v>Teks</x:v>
      </x:c>
      <x:c r="E7" s="30" t="str">
        <x:v>Nomor unik per putaran; simpan pengukuran asli.</x:v>
      </x:c>
    </x:row>
    <x:row r="8" ht="48" hidden="0" customHeight="1">
      <x:c r="A8" s="27" t="str">
        <x:v>Tanggal uji</x:v>
      </x:c>
      <x:c r="B8" s="18"/>
      <x:c r="C8" s="18"/>
      <x:c r="D8" s="27" t="str">
        <x:v>Tanggal</x:v>
      </x:c>
      <x:c r="E8" s="30" t="str">
        <x:v>Tanggal uji sebenarnya.</x:v>
      </x:c>
    </x:row>
    <x:row r="9" ht="48" hidden="0" customHeight="1">
      <x:c r="A9" s="27" t="str">
        <x:v>Pencatat / lokasi</x:v>
      </x:c>
      <x:c r="B9" s="13"/>
      <x:c r="C9" s="13"/>
      <x:c r="D9" s="27" t="str">
        <x:v>Teks</x:v>
      </x:c>
      <x:c r="E9" s="30" t="str">
        <x:v>Nama pencatat dan lokasi.</x:v>
      </x:c>
    </x:row>
    <x:row r="10" ht="48" hidden="0" customHeight="1">
      <x:c r="A10" s="27" t="str">
        <x:v>Abrasif dan aplikasi</x:v>
      </x:c>
      <x:c r="B10" s="13"/>
      <x:c r="C10" s="13"/>
      <x:c r="D10" s="27" t="str">
        <x:v>Teks</x:v>
      </x:c>
      <x:c r="E10" s="30" t="str">
        <x:v>Bedakan cakram potong, gerinda dan lainnya.</x:v>
      </x:c>
    </x:row>
    <x:row r="11" ht="48" hidden="0" customHeight="1">
      <x:c r="A11" s="27" t="str">
        <x:v>Nomor sampel</x:v>
      </x:c>
      <x:c r="B11" s="13"/>
      <x:c r="C11" s="13"/>
      <x:c r="D11" s="27" t="str">
        <x:v>Teks</x:v>
      </x:c>
      <x:c r="E11" s="30" t="str">
        <x:v>Cocokkan dengan produk atau kemasan.</x:v>
      </x:c>
    </x:row>
    <x:row r="12" ht="48" hidden="0" customHeight="1">
      <x:c r="A12" s="27" t="str">
        <x:v>Lot produksi</x:v>
      </x:c>
      <x:c r="B12" s="13"/>
      <x:c r="C12" s="13"/>
      <x:c r="D12" s="27" t="str">
        <x:v>Teks</x:v>
      </x:c>
      <x:c r="E12" s="30" t="str">
        <x:v>Lot sampel sebenarnya.</x:v>
      </x:c>
    </x:row>
    <x:row r="13" ht="48" hidden="0" customHeight="1">
      <x:c r="A13" s="27" t="str">
        <x:v>Spesifikasi abrasif</x:v>
      </x:c>
      <x:c r="B13" s="13"/>
      <x:c r="C13" s="13"/>
      <x:c r="D13" s="27" t="str">
        <x:v>Satuan sama</x:v>
      </x:c>
      <x:c r="E13" s="30" t="str">
        <x:v>Dimensi, abrasif dan tanda produk terkonfirmasi.</x:v>
      </x:c>
    </x:row>
    <x:row r="14" ht="48" hidden="0" customHeight="1">
      <x:c r="A14" s="27" t="str">
        <x:v>Tujuan uji</x:v>
      </x:c>
      <x:c r="B14" s="13"/>
      <x:c r="C14" s="13"/>
      <x:c r="D14" s="27" t="str">
        <x:v>Teks</x:v>
      </x:c>
      <x:c r="E14" s="30" t="str">
        <x:v>Misalnya umur pakai, mutu atau waktu.</x:v>
      </x:c>
    </x:row>
    <x:row r="15" ht="30" hidden="0" customHeight="1">
      <x:c r="A15" s="32" t="str">
        <x:v>2. Kondisi pembanding</x:v>
      </x:c>
      <x:c r="B15" s="32"/>
      <x:c r="C15" s="32"/>
      <x:c r="D15" s="32"/>
      <x:c r="E15" s="32"/>
    </x:row>
    <x:row r="16" ht="48" hidden="0" customHeight="1">
      <x:c r="A16" s="27" t="str">
        <x:v>Material / kondisi benda kerja</x:v>
      </x:c>
      <x:c r="B16" s="13"/>
      <x:c r="C16" s="13"/>
      <x:c r="D16" s="27" t="str">
        <x:v>Teks</x:v>
      </x:c>
      <x:c r="E16" s="30" t="str">
        <x:v>Nyatakan grade, permukaan atau perlakuan panas.</x:v>
      </x:c>
    </x:row>
    <x:row r="17" ht="48" hidden="0" customHeight="1">
      <x:c r="A17" s="27" t="str">
        <x:v>Dimensi / lot benda kerja</x:v>
      </x:c>
      <x:c r="B17" s="13"/>
      <x:c r="C17" s="13"/>
      <x:c r="D17" s="27" t="str">
        <x:v>Satuan sama</x:v>
      </x:c>
      <x:c r="E17" s="30" t="str">
        <x:v>Dimensi, lot material dan perbedaannya.</x:v>
      </x:c>
    </x:row>
    <x:row r="18" ht="48" hidden="0" customHeight="1">
      <x:c r="A18" s="27" t="str">
        <x:v>Model mesin</x:v>
      </x:c>
      <x:c r="B18" s="13"/>
      <x:c r="C18" s="13"/>
      <x:c r="D18" s="27" t="str">
        <x:v>Teks</x:v>
      </x:c>
      <x:c r="E18" s="30" t="str">
        <x:v>Mesin dan konfigurasi penggerak.</x:v>
      </x:c>
    </x:row>
    <x:row r="19" ht="48" hidden="0" customHeight="1">
      <x:c r="A19" s="27" t="str">
        <x:v>Tugas pengerjaan</x:v>
      </x:c>
      <x:c r="B19" s="13"/>
      <x:c r="C19" s="13"/>
      <x:c r="D19" s="27" t="str">
        <x:v>Teks</x:v>
      </x:c>
      <x:c r="E19" s="30" t="str">
        <x:v>Pemotongan, deburring atau gerinda permukaan.</x:v>
      </x:c>
    </x:row>
    <x:row r="20" ht="48" hidden="0" customHeight="1">
      <x:c r="A20" s="27" t="str">
        <x:v>Mutu / kriteria penerimaan</x:v>
      </x:c>
      <x:c r="B20" s="13"/>
      <x:c r="C20" s="13"/>
      <x:c r="D20" s="27" t="str">
        <x:v>Teks</x:v>
      </x:c>
      <x:c r="E20" s="30" t="str">
        <x:v>Sepakati mutu terukur sebelum uji.</x:v>
      </x:c>
    </x:row>
    <x:row r="21" ht="48" hidden="0" customHeight="1">
      <x:c r="A21" s="27" t="str">
        <x:v>Inspeksi / alat ukur</x:v>
      </x:c>
      <x:c r="B21" s="13"/>
      <x:c r="C21" s="13"/>
      <x:c r="D21" s="27" t="str">
        <x:v>Teks</x:v>
      </x:c>
      <x:c r="E21" s="30" t="str">
        <x:v>Metode dan alat ukur yang digunakan.</x:v>
      </x:c>
    </x:row>
    <x:row r="22" ht="48" hidden="0" customHeight="1">
      <x:c r="A22" s="27" t="str">
        <x:v>Parameter dan satuan</x:v>
      </x:c>
      <x:c r="B22" s="13"/>
      <x:c r="C22" s="13"/>
      <x:c r="D22" s="27" t="str">
        <x:v>Satuan aktual</x:v>
      </x:c>
      <x:c r="E22" s="30" t="str">
        <x:v>Putaran, pemakanan dan parameter aktual.</x:v>
      </x:c>
    </x:row>
    <x:row r="23" ht="48" hidden="0" customHeight="1">
      <x:c r="A23" s="27" t="str">
        <x:v>Penjepitan / pendinginan</x:v>
      </x:c>
      <x:c r="B23" s="13"/>
      <x:c r="C23" s="13"/>
      <x:c r="D23" s="27" t="str">
        <x:v>Teks</x:v>
      </x:c>
      <x:c r="E23" s="30" t="str">
        <x:v>Kondisi nyata atau tidak berlaku.</x:v>
      </x:c>
    </x:row>
    <x:row r="24" ht="48" hidden="0" customHeight="1">
      <x:c r="A24" s="27" t="str">
        <x:v>Kriteria ganti / berhenti</x:v>
      </x:c>
      <x:c r="B24" s="13"/>
      <x:c r="C24" s="13"/>
      <x:c r="D24" s="27" t="str">
        <x:v>Teks</x:v>
      </x:c>
      <x:c r="E24" s="30" t="str">
        <x:v>Sepakati kapan mengganti atau mengakhiri.</x:v>
      </x:c>
    </x:row>
    <x:row r="25" ht="48" hidden="0" customHeight="1">
      <x:c r="A25" s="27" t="str">
        <x:v>Urutan / lingkungan uji</x:v>
      </x:c>
      <x:c r="B25" s="13"/>
      <x:c r="C25" s="13"/>
      <x:c r="D25" s="27" t="str">
        <x:v>Teks</x:v>
      </x:c>
      <x:c r="E25" s="30" t="str">
        <x:v>Urutan dan perbedaan lingkungan yang relevan.</x:v>
      </x:c>
    </x:row>
    <x:row r="26" ht="30" hidden="0" customHeight="1">
      <x:c r="A26" s="32" t="str">
        <x:v>3. Hasil terukur</x:v>
      </x:c>
      <x:c r="B26" s="32"/>
      <x:c r="C26" s="32"/>
      <x:c r="D26" s="32"/>
      <x:c r="E26" s="32"/>
    </x:row>
    <x:row r="27" ht="48" hidden="0" customHeight="1">
      <x:c r="A27" s="27" t="str">
        <x:v>Benda kerja selesai</x:v>
      </x:c>
      <x:c r="B27" s="15"/>
      <x:c r="C27" s="15"/>
      <x:c r="D27" s="27" t="str">
        <x:v>buah</x:v>
      </x:c>
      <x:c r="E27" s="30" t="str">
        <x:v>Total benda kerja selesai dalam putaran ini.</x:v>
      </x:c>
    </x:row>
    <x:row r="28" ht="48" hidden="0" customHeight="1">
      <x:c r="A28" s="27" t="str">
        <x:v>Benda kerja lolos akhir</x:v>
      </x:c>
      <x:c r="B28" s="15"/>
      <x:c r="C28" s="15"/>
      <x:c r="D28" s="27" t="str">
        <x:v>buah</x:v>
      </x:c>
      <x:c r="E28" s="30" t="str">
        <x:v>Termasuk lolos setelah pengerjaan ulang terkait.</x:v>
      </x:c>
    </x:row>
    <x:row r="29" ht="48" hidden="0" customHeight="1">
      <x:c r="A29" s="27" t="str">
        <x:v>Benda kerja ulang</x:v>
      </x:c>
      <x:c r="B29" s="15"/>
      <x:c r="C29" s="15"/>
      <x:c r="D29" s="27" t="str">
        <x:v>buah</x:v>
      </x:c>
      <x:c r="E29" s="30" t="str">
        <x:v>Benda kerja ulang termasuk jumlah selesai.</x:v>
      </x:c>
    </x:row>
    <x:row r="30" ht="84" hidden="0" customHeight="1">
      <x:c r="A30" s="27" t="str">
        <x:v>Jumlah abrasif dibebankan</x:v>
      </x:c>
      <x:c r="B30" s="17"/>
      <x:c r="C30" s="17"/>
      <x:c r="D30" s="27" t="str">
        <x:v>cakram atau satuan disepakati</x:v>
      </x:c>
      <x:c r="E30" s="30" t="str">
        <x:v>Mencakup uji dan ulang; metode pada baris 43.</x:v>
      </x:c>
    </x:row>
    <x:row r="31" ht="84" hidden="0" customHeight="1">
      <x:c r="A31" s="27" t="str">
        <x:v>Harga satuan abrasif</x:v>
      </x:c>
      <x:c r="B31" s="17"/>
      <x:c r="C31" s="17"/>
      <x:c r="D31" s="27" t="str">
        <x:v>mata uang / satuan harga</x:v>
      </x:c>
      <x:c r="E31" s="30" t="str">
        <x:v>Angka di B/C; dasar biaya dan harga di bawah.</x:v>
      </x:c>
    </x:row>
    <x:row r="32" ht="48" hidden="0" customHeight="1">
      <x:c r="A32" s="27" t="str">
        <x:v>Mata uang / satuan harga</x:v>
      </x:c>
      <x:c r="B32" s="13"/>
      <x:c r="C32" s="13"/>
      <x:c r="D32" s="27" t="str">
        <x:v>Teks</x:v>
      </x:c>
      <x:c r="E32" s="30" t="str">
        <x:v>Contoh IDR/cakram; sama untuk A/B.</x:v>
      </x:c>
    </x:row>
    <x:row r="33" ht="48" hidden="0" customHeight="1">
      <x:c r="A33" s="27" t="str">
        <x:v>Waktu pengerjaan aktual</x:v>
      </x:c>
      <x:c r="B33" s="17"/>
      <x:c r="C33" s="17"/>
      <x:c r="D33" s="27" t="str">
        <x:v>menit</x:v>
      </x:c>
      <x:c r="E33" s="30" t="str">
        <x:v>Nyatakan ganti dan berhenti tercakup; A/B sama.</x:v>
      </x:c>
    </x:row>
    <x:row r="34" ht="48" hidden="0" customHeight="1">
      <x:c r="A34" s="27" t="str">
        <x:v>Waktu ganti / berhenti</x:v>
      </x:c>
      <x:c r="B34" s="17"/>
      <x:c r="C34" s="17"/>
      <x:c r="D34" s="27" t="str">
        <x:v>menit</x:v>
      </x:c>
      <x:c r="E34" s="30" t="str">
        <x:v>Catat terpisah agar waktu tidak dihitung ganda.</x:v>
      </x:c>
    </x:row>
    <x:row r="35" ht="48" hidden="0" customHeight="1">
      <x:c r="A35" s="27" t="str">
        <x:v>Mutu terukur / penyimpangan</x:v>
      </x:c>
      <x:c r="B35" s="13"/>
      <x:c r="C35" s="13"/>
      <x:c r="D35" s="27" t="str">
        <x:v>Teks</x:v>
      </x:c>
      <x:c r="E35" s="30" t="str">
        <x:v>Hasil ukur, penyimpangan dan lokasi catatan.</x:v>
      </x:c>
    </x:row>
    <x:row r="36" ht="84" hidden="0" customHeight="1">
      <x:c r="A36" s="33" t="str">
        <x:v>Biaya abrasif per benda kerja lolos</x:v>
      </x:c>
      <x:c r="B36" s="25" t="str">
        <x:f>IF(AND(B48="Valid",B49="Lengkap",B50="Sesuai"),B30*B31/B28,"")</x:f>
      </x:c>
      <x:c r="C36" s="25" t="str">
        <x:f>IF(AND(C48="Valid",C49="Lengkap",C50="Sesuai"),C30*C31/C28,"")</x:f>
      </x:c>
      <x:c r="D36" s="34" t="str">
        <x:v>mata uang / buah</x:v>
      </x:c>
      <x:c r="E36" s="35" t="str">
        <x:v>Kosong jika data kurang atau tidak sah; baris 48–51.</x:v>
      </x:c>
    </x:row>
    <x:row r="37" ht="30" hidden="0" customHeight="1">
      <x:c r="A37" s="32" t="str">
        <x:v>4. Kesimpulan dan uji ulang</x:v>
      </x:c>
      <x:c r="B37" s="32"/>
      <x:c r="C37" s="32"/>
      <x:c r="D37" s="32"/>
      <x:c r="E37" s="32"/>
    </x:row>
    <x:row r="38" ht="48" hidden="0" customHeight="1">
      <x:c r="A38" s="27" t="str">
        <x:v>Perbedaan dan batasan</x:v>
      </x:c>
      <x:c r="B38" s="13"/>
      <x:c r="C38" s="13"/>
      <x:c r="D38" s="27" t="str">
        <x:v>Teks</x:v>
      </x:c>
      <x:c r="E38" s="30" t="str">
        <x:v>Jelaskan beda mesin, parameter, material dan jumlah sampel.</x:v>
      </x:c>
    </x:row>
    <x:row r="39" ht="48" hidden="0" customHeight="1">
      <x:c r="A39" s="27" t="str">
        <x:v>Kesimpulan / kondisi aplikasi</x:v>
      </x:c>
      <x:c r="B39" s="13"/>
      <x:c r="C39" s="13"/>
      <x:c r="D39" s="27" t="str">
        <x:v>Teks</x:v>
      </x:c>
      <x:c r="E39" s="30" t="str">
        <x:v>Batasi pada kondisi yang diuji.</x:v>
      </x:c>
    </x:row>
    <x:row r="40" ht="48" hidden="0" customHeight="1">
      <x:c r="A40" s="27" t="str">
        <x:v>Pengujian lanjutan</x:v>
      </x:c>
      <x:c r="B40" s="13"/>
      <x:c r="C40" s="13"/>
      <x:c r="D40" s="27" t="str">
        <x:v>Teks</x:v>
      </x:c>
      <x:c r="E40" s="30" t="str">
        <x:v>Uji ulang atau tambahan.</x:v>
      </x:c>
    </x:row>
    <x:row r="41" ht="48" hidden="0" customHeight="1">
      <x:c r="A41" s="27" t="str">
        <x:v>Peninjau / tanggal</x:v>
      </x:c>
      <x:c r="B41" s="13"/>
      <x:c r="C41" s="13"/>
      <x:c r="D41" s="27" t="str">
        <x:v>Teks</x:v>
      </x:c>
      <x:c r="E41" s="30" t="str">
        <x:v>Peninjau dan tanggal sebenarnya.</x:v>
      </x:c>
    </x:row>
    <x:row r="42" ht="30" hidden="0" customHeight="1">
      <x:c r="A42" s="32" t="str">
        <x:v>5. Dasar biaya dan perhitungan</x:v>
      </x:c>
      <x:c r="B42" s="32"/>
      <x:c r="C42" s="32"/>
      <x:c r="D42" s="32"/>
      <x:c r="E42" s="32"/>
    </x:row>
    <x:row r="43" ht="84" hidden="0" customHeight="1">
      <x:c r="A43" s="27" t="str">
        <x:v>Metode mengukur konsumsi</x:v>
      </x:c>
      <x:c r="B43" s="13"/>
      <x:c r="C43" s="13"/>
      <x:c r="D43" s="27" t="str">
        <x:v>Pilih</x:v>
      </x:c>
      <x:c r="E43" s="30" t="str">
        <x:v>Gunakan metode konsumsi sama untuk kedua opsi.</x:v>
      </x:c>
    </x:row>
    <x:row r="44" ht="84" hidden="0" customHeight="1">
      <x:c r="A44" s="27" t="str">
        <x:v>Dasar pengukuran / catatan</x:v>
      </x:c>
      <x:c r="B44" s="13"/>
      <x:c r="C44" s="13"/>
      <x:c r="D44" s="27" t="str">
        <x:v>Teks</x:v>
      </x:c>
      <x:c r="E44" s="30" t="str">
        <x:v>Catat jumlah cakram atau pengukuran dan konversi.</x:v>
      </x:c>
    </x:row>
    <x:row r="45" ht="84" hidden="0" customHeight="1">
      <x:c r="A45" s="27" t="str">
        <x:v>Dasar biaya</x:v>
      </x:c>
      <x:c r="B45" s="13"/>
      <x:c r="C45" s="13"/>
      <x:c r="D45" s="27" t="str">
        <x:v>Pilih</x:v>
      </x:c>
      <x:c r="E45" s="30" t="str">
        <x:v>Pisahkan pengeluaran aktual dan estimasi pembelian.</x:v>
      </x:c>
    </x:row>
    <x:row r="46" ht="84" hidden="0" customHeight="1">
      <x:c r="A46" s="27" t="str">
        <x:v>Dasar harga satuan</x:v>
      </x:c>
      <x:c r="B46" s="13"/>
      <x:c r="C46" s="13"/>
      <x:c r="D46" s="27" t="str">
        <x:v>Teks</x:v>
      </x:c>
      <x:c r="E46" s="30" t="str">
        <x:v>Sampel gratis, pembayaran atau nomor penawaran.</x:v>
      </x:c>
    </x:row>
    <x:row r="47" ht="84" hidden="0" customHeight="1">
      <x:c r="A47" s="27" t="str">
        <x:v>Lingkup pengerjaan ulang</x:v>
      </x:c>
      <x:c r="B47" s="13"/>
      <x:c r="C47" s="13"/>
      <x:c r="D47" s="27" t="str">
        <x:v>Pilih</x:v>
      </x:c>
      <x:c r="E47" s="30" t="str">
        <x:v>Penyebut dan konsumsi mencakup pengerjaan ulang yang sama.</x:v>
      </x:c>
    </x:row>
    <x:row r="48" ht="84" hidden="0" customHeight="1">
      <x:c r="A48" s="27" t="str">
        <x:v>Pemeriksaan angka</x:v>
      </x:c>
      <x:c r="B48" s="19" t="str">
        <x:f>IF(COUNT(B27:B31)&lt;5,"Masukkan jumlah dan harga numerik",IF(MIN(B27:B31)&lt;0,"Jumlah atau harga tidak boleh negatif",IF(OR(MOD(B27,1)&lt;&gt;0,MOD(B28,1)&lt;&gt;0,MOD(B29,1)&lt;&gt;0),"Jumlah benda kerja harus bulat",IF(B28&gt;B27,"Lolos melebihi selesai",IF(B29&gt;B27,"Jumlah ulang melebihi selesai",IF(B28=0,"Tidak ada yang lolos; tidak berlaku",IF(AND(B43="Cakram utuh digunakan",MOD(B30,1)&lt;&gt;0),"Jumlah cakram utuh harus bulat","Valid")))))))</x:f>
        <x:v>Masukkan jumlah dan harga numerik</x:v>
      </x:c>
      <x:c r="C48" s="19" t="str">
        <x:f>IF(COUNT(C27:C31)&lt;5,"Masukkan jumlah dan harga numerik",IF(MIN(C27:C31)&lt;0,"Jumlah atau harga tidak boleh negatif",IF(OR(MOD(C27,1)&lt;&gt;0,MOD(C28,1)&lt;&gt;0,MOD(C29,1)&lt;&gt;0),"Jumlah benda kerja harus bulat",IF(C28&gt;C27,"Lolos melebihi selesai",IF(C29&gt;C27,"Jumlah ulang melebihi selesai",IF(C28=0,"Tidak ada yang lolos; tidak berlaku",IF(AND(C43="Cakram utuh digunakan",MOD(C30,1)&lt;&gt;0),"Jumlah cakram utuh harus bulat","Valid")))))))</x:f>
        <x:v>Masukkan jumlah dan harga numerik</x:v>
      </x:c>
      <x:c r="D48" s="27" t="str">
        <x:v>Otomatis</x:v>
      </x:c>
      <x:c r="E48" s="30" t="str">
        <x:v>Data kurang, negatif, bilangan bulat dan hubungan jumlah.</x:v>
      </x:c>
    </x:row>
    <x:row r="49" ht="84" hidden="0" customHeight="1">
      <x:c r="A49" s="27" t="str">
        <x:v>Pemeriksaan informasi harga</x:v>
      </x:c>
      <x:c r="B49" s="19" t="str">
        <x:f>IF(AND(B43&lt;&gt;"Cakram utuh digunakan",B43&lt;&gt;"Konsumsi terukur"),"Pilih metode ukur valid",IF(TRIM(B44)="","Isi dasar pengukuran",IF(AND(B45&lt;&gt;"Pengeluaran aktual uji",B45&lt;&gt;"Estimasi penawaran pembelian"),"Pilih dasar biaya valid",IF(TRIM(B46)="","Isi dasar harga satuan",IF(TRIM(B32)="","Isi mata uang dan satuan",IF(AND(B45="Estimasi penawaran pembelian",ISNUMBER(B31),B31=0),"Penawaran beli harus positif","Lengkap"))))))</x:f>
        <x:v>Pilih metode ukur valid</x:v>
      </x:c>
      <x:c r="C49" s="19" t="str">
        <x:f>IF(AND(C43&lt;&gt;"Cakram utuh digunakan",C43&lt;&gt;"Konsumsi terukur"),"Pilih metode ukur valid",IF(TRIM(C44)="","Isi dasar pengukuran",IF(AND(C45&lt;&gt;"Pengeluaran aktual uji",C45&lt;&gt;"Estimasi penawaran pembelian"),"Pilih dasar biaya valid",IF(TRIM(C46)="","Isi dasar harga satuan",IF(TRIM(C32)="","Isi mata uang dan satuan",IF(AND(C45="Estimasi penawaran pembelian",ISNUMBER(C31),C31=0),"Penawaran beli harus positif","Lengkap"))))))</x:f>
        <x:v>Pilih metode ukur valid</x:v>
      </x:c>
      <x:c r="D49" s="27" t="str">
        <x:v>Otomatis</x:v>
      </x:c>
      <x:c r="E49" s="30" t="str">
        <x:v>Dasar ukur, biaya, mata uang dan harga.</x:v>
      </x:c>
    </x:row>
    <x:row r="50" ht="84" hidden="0" customHeight="1">
      <x:c r="A50" s="27" t="str">
        <x:v>Pemeriksaan lingkup ulang</x:v>
      </x:c>
      <x:c r="B50" s="19" t="str">
        <x:f>IF(AND(B47&lt;&gt;"Uji dan pengerjaan ulang tercakup",B47&lt;&gt;"Tidak ada pengerjaan ulang"),"Konfirmasi lingkup pengerjaan ulang",IF(AND(ISNUMBER(B29),B29&gt;0,B47="Tidak ada pengerjaan ulang"),"Jumlah dan lingkup ulang berbeda","Sesuai"))</x:f>
        <x:v>Konfirmasi lingkup pengerjaan ulang</x:v>
      </x:c>
      <x:c r="C50" s="19" t="str">
        <x:f>IF(AND(C47&lt;&gt;"Uji dan pengerjaan ulang tercakup",C47&lt;&gt;"Tidak ada pengerjaan ulang"),"Konfirmasi lingkup pengerjaan ulang",IF(AND(ISNUMBER(C29),C29&gt;0,C47="Tidak ada pengerjaan ulang"),"Jumlah dan lingkup ulang berbeda","Sesuai"))</x:f>
        <x:v>Konfirmasi lingkup pengerjaan ulang</x:v>
      </x:c>
      <x:c r="D50" s="27" t="str">
        <x:v>Otomatis</x:v>
      </x:c>
      <x:c r="E50" s="30" t="str">
        <x:v>Jumlah ulang harus sesuai lingkup.</x:v>
      </x:c>
    </x:row>
    <x:row r="51" ht="84" hidden="0" customHeight="1">
      <x:c r="A51" s="27" t="str">
        <x:v>Status perhitungan biaya</x:v>
      </x:c>
      <x:c r="B51" s="19" t="str">
        <x:f>IF(B48&lt;&gt;"Valid",B48,IF(B49&lt;&gt;"Lengkap",B49,IF(B50&lt;&gt;"Sesuai",B50,IF(B31=0,"Dapat dihitung: hanya pengeluaran uji gratis","Dapat dihitung"))))</x:f>
        <x:v>Masukkan jumlah dan harga numerik</x:v>
      </x:c>
      <x:c r="C51" s="19" t="str">
        <x:f>IF(C48&lt;&gt;"Valid",C48,IF(C49&lt;&gt;"Lengkap",C49,IF(C50&lt;&gt;"Sesuai",C50,IF(C31=0,"Dapat dihitung: hanya pengeluaran uji gratis","Dapat dihitung"))))</x:f>
        <x:v>Masukkan jumlah dan harga numerik</x:v>
      </x:c>
      <x:c r="D51" s="27" t="str">
        <x:v>Otomatis</x:v>
      </x:c>
      <x:c r="E51" s="30" t="str">
        <x:v>Uji gratis tidak berarti pembelian produksi gratis.</x:v>
      </x:c>
    </x:row>
    <x:row r="52" ht="84" hidden="0" customHeight="1">
      <x:c r="A52" s="27" t="str">
        <x:v>Syarat perbandingan biaya A/B</x:v>
      </x:c>
      <x:c r="B52" s="19" t="str">
        <x:f>IF(OR(B48&lt;&gt;"Valid",C48&lt;&gt;"Valid",B49&lt;&gt;"Lengkap",C49&lt;&gt;"Lengkap",B50&lt;&gt;"Sesuai",C50&lt;&gt;"Sesuai"),"Lengkapi kedua opsi",IF(B43&lt;&gt;C43,"Metode konsumsi berbeda",IF(B45&lt;&gt;C45,"Dasar biaya berbeda",IF(TRIM(B32)&lt;&gt;TRIM(C32),"Mata uang atau satuan berbeda","Dasar sama; periksa kondisi"))))</x:f>
        <x:v>Lengkapi kedua opsi</x:v>
      </x:c>
      <x:c r="C52" s="19"/>
      <x:c r="D52" s="27" t="str">
        <x:v>Otomatis</x:v>
      </x:c>
      <x:c r="E52" s="30" t="str">
        <x:v>Dasar sama tetap perlu cek kondisi dan mutu.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54" priority="1">
      <x:formula>B48&lt;&gt;"Valid"</x:formula>
    </x:cfRule>
  </x:conditionalFormatting>
  <x:conditionalFormatting sqref="B49:B49">
    <x:cfRule type="expression" dxfId="55" priority="2">
      <x:formula>B49&lt;&gt;"Lengkap"</x:formula>
    </x:cfRule>
  </x:conditionalFormatting>
  <x:conditionalFormatting sqref="B50:B50">
    <x:cfRule type="expression" dxfId="56" priority="3">
      <x:formula>B50&lt;&gt;"Sesuai"</x:formula>
    </x:cfRule>
  </x:conditionalFormatting>
  <x:conditionalFormatting sqref="C48:C48">
    <x:cfRule type="expression" dxfId="57" priority="4">
      <x:formula>C48&lt;&gt;"Valid"</x:formula>
    </x:cfRule>
  </x:conditionalFormatting>
  <x:conditionalFormatting sqref="C49:C49">
    <x:cfRule type="expression" dxfId="58" priority="5">
      <x:formula>C49&lt;&gt;"Lengkap"</x:formula>
    </x:cfRule>
  </x:conditionalFormatting>
  <x:conditionalFormatting sqref="C50:C50">
    <x:cfRule type="expression" dxfId="59" priority="6">
      <x:formula>C50&lt;&gt;"Sesuai"</x:formula>
    </x:cfRule>
  </x:conditionalFormatting>
  <x:dataValidations count="3">
    <x:dataValidation type="list" errorStyle="stop" showErrorMessage="1" errorTitle="Pilih opsi valid" error="Pilih nilai dari daftar." sqref="B43:C43">
      <x:formula1>"Cakram utuh digunakan,Konsumsi terukur"</x:formula1>
    </x:dataValidation>
    <x:dataValidation type="list" errorStyle="stop" showErrorMessage="1" errorTitle="Pilih opsi valid" error="Pilih nilai dari daftar." sqref="B45:C45">
      <x:formula1>"Pengeluaran aktual uji,Estimasi penawaran pembelian"</x:formula1>
    </x:dataValidation>
    <x:dataValidation type="list" errorStyle="stop" showErrorMessage="1" errorTitle="Pilih opsi valid" error="Pilih nilai dari daftar." sqref="B47:C47">
      <x:formula1>"Uji dan pengerjaan ulang tercakup,Tidak ada pengerjaan ulang"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연마공구 시험 비교 기록표</x:v>
      </x:c>
      <x:c r="B2" s="29"/>
      <x:c r="C2" s="29"/>
      <x:c r="D2" s="29"/>
      <x:c r="E2" s="29"/>
    </x:row>
    <x:row r="3" ht="42" hidden="0" customHeight="1">
      <x:c r="A3" s="30" t="str">
        <x:v>회차별 A/B 양식입니다. 노란 칸에 실제 기록을 입력하고 반복 시험은 복사하여 별도 번호를 부여합니다.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기록 항목</x:v>
      </x:c>
      <x:c r="B5" s="31" t="str">
        <x:v>기존안 A</x:v>
      </x:c>
      <x:c r="C5" s="31" t="str">
        <x:v>평가안 B</x:v>
      </x:c>
      <x:c r="D5" s="31" t="str">
        <x:v>단위 또는 기준</x:v>
      </x:c>
      <x:c r="E5" s="31" t="str">
        <x:v>입력 안내</x:v>
      </x:c>
    </x:row>
    <x:row r="6" ht="30" hidden="0" customHeight="1">
      <x:c r="A6" s="32" t="str">
        <x:v>1. 시험과 시편</x:v>
      </x:c>
      <x:c r="B6" s="32"/>
      <x:c r="C6" s="32"/>
      <x:c r="D6" s="32"/>
      <x:c r="E6" s="32"/>
    </x:row>
    <x:row r="7" ht="48" hidden="0" customHeight="1">
      <x:c r="A7" s="27" t="str">
        <x:v>시험번호</x:v>
      </x:c>
      <x:c r="B7" s="13"/>
      <x:c r="C7" s="13"/>
      <x:c r="D7" s="27" t="str">
        <x:v>텍스트</x:v>
      </x:c>
      <x:c r="E7" s="30" t="str">
        <x:v>회차마다 고유번호를 주고 원측정을 보관합니다.</x:v>
      </x:c>
    </x:row>
    <x:row r="8" ht="48" hidden="0" customHeight="1">
      <x:c r="A8" s="27" t="str">
        <x:v>시험일</x:v>
      </x:c>
      <x:c r="B8" s="18"/>
      <x:c r="C8" s="18"/>
      <x:c r="D8" s="27" t="str">
        <x:v>날짜</x:v>
      </x:c>
      <x:c r="E8" s="30" t="str">
        <x:v>실제 시험일을 적습니다.</x:v>
      </x:c>
    </x:row>
    <x:row r="9" ht="48" hidden="0" customHeight="1">
      <x:c r="A9" s="27" t="str">
        <x:v>기록자 / 장소</x:v>
      </x:c>
      <x:c r="B9" s="13"/>
      <x:c r="C9" s="13"/>
      <x:c r="D9" s="27" t="str">
        <x:v>텍스트</x:v>
      </x:c>
      <x:c r="E9" s="30" t="str">
        <x:v>기록자와 시험 장소입니다.</x:v>
      </x:c>
    </x:row>
    <x:row r="10" ht="48" hidden="0" customHeight="1">
      <x:c r="A10" s="27" t="str">
        <x:v>공구명과 용도</x:v>
      </x:c>
      <x:c r="B10" s="13"/>
      <x:c r="C10" s="13"/>
      <x:c r="D10" s="27" t="str">
        <x:v>텍스트</x:v>
      </x:c>
      <x:c r="E10" s="30" t="str">
        <x:v>절단석, 연삭 디스크와 기타 공구를 구분합니다.</x:v>
      </x:c>
    </x:row>
    <x:row r="11" ht="48" hidden="0" customHeight="1">
      <x:c r="A11" s="27" t="str">
        <x:v>시편번호</x:v>
      </x:c>
      <x:c r="B11" s="13"/>
      <x:c r="C11" s="13"/>
      <x:c r="D11" s="27" t="str">
        <x:v>텍스트</x:v>
      </x:c>
      <x:c r="E11" s="30" t="str">
        <x:v>실물이나 포장 표시와 일치해야 합니다.</x:v>
      </x:c>
    </x:row>
    <x:row r="12" ht="48" hidden="0" customHeight="1">
      <x:c r="A12" s="27" t="str">
        <x:v>생산 배치</x:v>
      </x:c>
      <x:c r="B12" s="13"/>
      <x:c r="C12" s="13"/>
      <x:c r="D12" s="27" t="str">
        <x:v>텍스트</x:v>
      </x:c>
      <x:c r="E12" s="30" t="str">
        <x:v>시편의 실제 배치를 적습니다.</x:v>
      </x:c>
    </x:row>
    <x:row r="13" ht="48" hidden="0" customHeight="1">
      <x:c r="A13" s="27" t="str">
        <x:v>공구 규격</x:v>
      </x:c>
      <x:c r="B13" s="13"/>
      <x:c r="C13" s="13"/>
      <x:c r="D13" s="27" t="str">
        <x:v>동일 단위</x:v>
      </x:c>
      <x:c r="E13" s="30" t="str">
        <x:v>치수, 연마재와 확인된 제품 표시를 적습니다.</x:v>
      </x:c>
    </x:row>
    <x:row r="14" ht="48" hidden="0" customHeight="1">
      <x:c r="A14" s="27" t="str">
        <x:v>시험 목적</x:v>
      </x:c>
      <x:c r="B14" s="13"/>
      <x:c r="C14" s="13"/>
      <x:c r="D14" s="27" t="str">
        <x:v>텍스트</x:v>
      </x:c>
      <x:c r="E14" s="30" t="str">
        <x:v>예: 수명, 품질 또는 가공 시간 비교.</x:v>
      </x:c>
    </x:row>
    <x:row r="15" ht="30" hidden="0" customHeight="1">
      <x:c r="A15" s="32" t="str">
        <x:v>2. 비교 조건</x:v>
      </x:c>
      <x:c r="B15" s="32"/>
      <x:c r="C15" s="32"/>
      <x:c r="D15" s="32"/>
      <x:c r="E15" s="32"/>
    </x:row>
    <x:row r="16" ht="48" hidden="0" customHeight="1">
      <x:c r="A16" s="27" t="str">
        <x:v>가공물 소재 / 상태</x:v>
      </x:c>
      <x:c r="B16" s="13"/>
      <x:c r="C16" s="13"/>
      <x:c r="D16" s="27" t="str">
        <x:v>텍스트</x:v>
      </x:c>
      <x:c r="E16" s="30" t="str">
        <x:v>재질 등급, 알려진 표면·열처리 상태를 적습니다.</x:v>
      </x:c>
    </x:row>
    <x:row r="17" ht="48" hidden="0" customHeight="1">
      <x:c r="A17" s="27" t="str">
        <x:v>가공물 치수 / 배치</x:v>
      </x:c>
      <x:c r="B17" s="13"/>
      <x:c r="C17" s="13"/>
      <x:c r="D17" s="27" t="str">
        <x:v>동일 단위</x:v>
      </x:c>
      <x:c r="E17" s="30" t="str">
        <x:v>치수, 소재 배치와 차이를 기록합니다.</x:v>
      </x:c>
    </x:row>
    <x:row r="18" ht="48" hidden="0" customHeight="1">
      <x:c r="A18" s="27" t="str">
        <x:v>장비 모델</x:v>
      </x:c>
      <x:c r="B18" s="13"/>
      <x:c r="C18" s="13"/>
      <x:c r="D18" s="27" t="str">
        <x:v>텍스트</x:v>
      </x:c>
      <x:c r="E18" s="30" t="str">
        <x:v>장비와 구동계 구성을 적습니다.</x:v>
      </x:c>
    </x:row>
    <x:row r="19" ht="48" hidden="0" customHeight="1">
      <x:c r="A19" s="27" t="str">
        <x:v>가공 작업</x:v>
      </x:c>
      <x:c r="B19" s="13"/>
      <x:c r="C19" s="13"/>
      <x:c r="D19" s="27" t="str">
        <x:v>텍스트</x:v>
      </x:c>
      <x:c r="E19" s="30" t="str">
        <x:v>절단, 버 제거 또는 표면 연삭을 정합니다.</x:v>
      </x:c>
    </x:row>
    <x:row r="20" ht="48" hidden="0" customHeight="1">
      <x:c r="A20" s="27" t="str">
        <x:v>품질 / 판정 조건</x:v>
      </x:c>
      <x:c r="B20" s="13"/>
      <x:c r="C20" s="13"/>
      <x:c r="D20" s="27" t="str">
        <x:v>텍스트</x:v>
      </x:c>
      <x:c r="E20" s="30" t="str">
        <x:v>시험 전에 확인 가능한 품질을 합의합니다.</x:v>
      </x:c>
    </x:row>
    <x:row r="21" ht="48" hidden="0" customHeight="1">
      <x:c r="A21" s="27" t="str">
        <x:v>검사 방법 / 측정기</x:v>
      </x:c>
      <x:c r="B21" s="13"/>
      <x:c r="C21" s="13"/>
      <x:c r="D21" s="27" t="str">
        <x:v>텍스트</x:v>
      </x:c>
      <x:c r="E21" s="30" t="str">
        <x:v>검사 방법과 사용 측정기를 적습니다.</x:v>
      </x:c>
    </x:row>
    <x:row r="22" ht="48" hidden="0" customHeight="1">
      <x:c r="A22" s="27" t="str">
        <x:v>공정 매개변수와 단위</x:v>
      </x:c>
      <x:c r="B22" s="13"/>
      <x:c r="C22" s="13"/>
      <x:c r="D22" s="27" t="str">
        <x:v>실제 단위</x:v>
      </x:c>
      <x:c r="E22" s="30" t="str">
        <x:v>실제 회전수, 이송 등 매개변수를 적습니다.</x:v>
      </x:c>
    </x:row>
    <x:row r="23" ht="48" hidden="0" customHeight="1">
      <x:c r="A23" s="27" t="str">
        <x:v>고정 / 냉각</x:v>
      </x:c>
      <x:c r="B23" s="13"/>
      <x:c r="C23" s="13"/>
      <x:c r="D23" s="27" t="str">
        <x:v>텍스트</x:v>
      </x:c>
      <x:c r="E23" s="30" t="str">
        <x:v>실제 조건 또는 해당 없음을 적습니다.</x:v>
      </x:c>
    </x:row>
    <x:row r="24" ht="48" hidden="0" customHeight="1">
      <x:c r="A24" s="27" t="str">
        <x:v>교환 / 종료 조건</x:v>
      </x:c>
      <x:c r="B24" s="13"/>
      <x:c r="C24" s="13"/>
      <x:c r="D24" s="27" t="str">
        <x:v>텍스트</x:v>
      </x:c>
      <x:c r="E24" s="30" t="str">
        <x:v>공구 교환이나 회차 종료 시점을 합의합니다.</x:v>
      </x:c>
    </x:row>
    <x:row r="25" ht="48" hidden="0" customHeight="1">
      <x:c r="A25" s="27" t="str">
        <x:v>시험 순서 / 환경</x:v>
      </x:c>
      <x:c r="B25" s="13"/>
      <x:c r="C25" s="13"/>
      <x:c r="D25" s="27" t="str">
        <x:v>텍스트</x:v>
      </x:c>
      <x:c r="E25" s="30" t="str">
        <x:v>순서와 결과에 영향을 주는 환경 차이입니다.</x:v>
      </x:c>
    </x:row>
    <x:row r="26" ht="30" hidden="0" customHeight="1">
      <x:c r="A26" s="32" t="str">
        <x:v>3. 실측 결과</x:v>
      </x:c>
      <x:c r="B26" s="32"/>
      <x:c r="C26" s="32"/>
      <x:c r="D26" s="32"/>
      <x:c r="E26" s="32"/>
    </x:row>
    <x:row r="27" ht="48" hidden="0" customHeight="1">
      <x:c r="A27" s="27" t="str">
        <x:v>완료 가공물 수</x:v>
      </x:c>
      <x:c r="B27" s="15"/>
      <x:c r="C27" s="15"/>
      <x:c r="D27" s="27" t="str">
        <x:v>개</x:v>
      </x:c>
      <x:c r="E27" s="30" t="str">
        <x:v>이번 회차에서 완료한 가공물 총수입니다.</x:v>
      </x:c>
    </x:row>
    <x:row r="28" ht="48" hidden="0" customHeight="1">
      <x:c r="A28" s="27" t="str">
        <x:v>최종 합격품 수</x:v>
      </x:c>
      <x:c r="B28" s="15"/>
      <x:c r="C28" s="15"/>
      <x:c r="D28" s="27" t="str">
        <x:v>개</x:v>
      </x:c>
      <x:c r="E28" s="30" t="str">
        <x:v>관련 재작업 후 최종 합격도 포함합니다.</x:v>
      </x:c>
    </x:row>
    <x:row r="29" ht="48" hidden="0" customHeight="1">
      <x:c r="A29" s="27" t="str">
        <x:v>재작업 가공물 수</x:v>
      </x:c>
      <x:c r="B29" s="15"/>
      <x:c r="C29" s="15"/>
      <x:c r="D29" s="27" t="str">
        <x:v>개</x:v>
      </x:c>
      <x:c r="E29" s="30" t="str">
        <x:v>재작업품은 완료품 수에 포함됩니다.</x:v>
      </x:c>
    </x:row>
    <x:row r="30" ht="84" hidden="0" customHeight="1">
      <x:c r="A30" s="27" t="str">
        <x:v>비용에 반영한 공구 수량</x:v>
      </x:c>
      <x:c r="B30" s="17"/>
      <x:c r="C30" s="17"/>
      <x:c r="D30" s="27" t="str">
        <x:v>디스크 또는 합의 단위</x:v>
      </x:c>
      <x:c r="E30" s="30" t="str">
        <x:v>회차와 재작업 포함. 43행 방법을 확인합니다.</x:v>
      </x:c>
    </x:row>
    <x:row r="31" ht="84" hidden="0" customHeight="1">
      <x:c r="A31" s="27" t="str">
        <x:v>공구 단가</x:v>
      </x:c>
      <x:c r="B31" s="17"/>
      <x:c r="C31" s="17"/>
      <x:c r="D31" s="27" t="str">
        <x:v>통화 / 가격 단위</x:v>
      </x:c>
      <x:c r="E31" s="30" t="str">
        <x:v>B/C에는 수치를 입력하고 아래 기준을 적습니다.</x:v>
      </x:c>
    </x:row>
    <x:row r="32" ht="48" hidden="0" customHeight="1">
      <x:c r="A32" s="27" t="str">
        <x:v>통화 / 가격 단위</x:v>
      </x:c>
      <x:c r="B32" s="13"/>
      <x:c r="C32" s="13"/>
      <x:c r="D32" s="27" t="str">
        <x:v>텍스트</x:v>
      </x:c>
      <x:c r="E32" s="30" t="str">
        <x:v>예: KRW/디스크. A/B를 통일합니다.</x:v>
      </x:c>
    </x:row>
    <x:row r="33" ht="48" hidden="0" customHeight="1">
      <x:c r="A33" s="27" t="str">
        <x:v>실제 가공 시간</x:v>
      </x:c>
      <x:c r="B33" s="17"/>
      <x:c r="C33" s="17"/>
      <x:c r="D33" s="27" t="str">
        <x:v>분</x:v>
      </x:c>
      <x:c r="E33" s="30" t="str">
        <x:v>교환·정지 포함 여부를 정하고 A/B를 통일합니다.</x:v>
      </x:c>
    </x:row>
    <x:row r="34" ht="48" hidden="0" customHeight="1">
      <x:c r="A34" s="27" t="str">
        <x:v>교환 / 정지 시간</x:v>
      </x:c>
      <x:c r="B34" s="17"/>
      <x:c r="C34" s="17"/>
      <x:c r="D34" s="27" t="str">
        <x:v>분</x:v>
      </x:c>
      <x:c r="E34" s="30" t="str">
        <x:v>중복 합산하지 않도록 별도 기록합니다.</x:v>
      </x:c>
    </x:row>
    <x:row r="35" ht="48" hidden="0" customHeight="1">
      <x:c r="A35" s="27" t="str">
        <x:v>실측 품질 / 이상</x:v>
      </x:c>
      <x:c r="B35" s="13"/>
      <x:c r="C35" s="13"/>
      <x:c r="D35" s="27" t="str">
        <x:v>텍스트</x:v>
      </x:c>
      <x:c r="E35" s="30" t="str">
        <x:v>측정값, 이상과 원자료 위치를 적습니다.</x:v>
      </x:c>
    </x:row>
    <x:row r="36" ht="84" hidden="0" customHeight="1">
      <x:c r="A36" s="33" t="str">
        <x:v>합격품 1개당 공구 비용</x:v>
      </x:c>
      <x:c r="B36" s="25" t="str">
        <x:f>IF(AND(B48="유효",B49="완료",B50="일치"),B30*B31/B28,"")</x:f>
      </x:c>
      <x:c r="C36" s="25" t="str">
        <x:f>IF(AND(C48="유효",C49="완료",C50="일치"),C30*C31/C28,"")</x:f>
      </x:c>
      <x:c r="D36" s="34" t="str">
        <x:v>통화 / 개</x:v>
      </x:c>
      <x:c r="E36" s="35" t="str">
        <x:v>누락·오류 시 빈칸. 48–51행을 봅니다.</x:v>
      </x:c>
    </x:row>
    <x:row r="37" ht="30" hidden="0" customHeight="1">
      <x:c r="A37" s="32" t="str">
        <x:v>4. 결론과 재시험</x:v>
      </x:c>
      <x:c r="B37" s="32"/>
      <x:c r="C37" s="32"/>
      <x:c r="D37" s="32"/>
      <x:c r="E37" s="32"/>
    </x:row>
    <x:row r="38" ht="48" hidden="0" customHeight="1">
      <x:c r="A38" s="27" t="str">
        <x:v>조건 차이와 한계</x:v>
      </x:c>
      <x:c r="B38" s="13"/>
      <x:c r="C38" s="13"/>
      <x:c r="D38" s="27" t="str">
        <x:v>텍스트</x:v>
      </x:c>
      <x:c r="E38" s="30" t="str">
        <x:v>장비, 조건, 소재와 시편 수의 차이를 설명합니다.</x:v>
      </x:c>
    </x:row>
    <x:row r="39" ht="48" hidden="0" customHeight="1">
      <x:c r="A39" s="27" t="str">
        <x:v>결론 / 적용 조건</x:v>
      </x:c>
      <x:c r="B39" s="13"/>
      <x:c r="C39" s="13"/>
      <x:c r="D39" s="27" t="str">
        <x:v>텍스트</x:v>
      </x:c>
      <x:c r="E39" s="30" t="str">
        <x:v>검증한 작업 조건에만 결론을 적용합니다.</x:v>
      </x:c>
    </x:row>
    <x:row r="40" ht="48" hidden="0" customHeight="1">
      <x:c r="A40" s="27" t="str">
        <x:v>후속 시험</x:v>
      </x:c>
      <x:c r="B40" s="13"/>
      <x:c r="C40" s="13"/>
      <x:c r="D40" s="27" t="str">
        <x:v>텍스트</x:v>
      </x:c>
      <x:c r="E40" s="30" t="str">
        <x:v>반복 또는 추가 측정을 기록합니다.</x:v>
      </x:c>
    </x:row>
    <x:row r="41" ht="48" hidden="0" customHeight="1">
      <x:c r="A41" s="27" t="str">
        <x:v>검토자 / 검토일</x:v>
      </x:c>
      <x:c r="B41" s="13"/>
      <x:c r="C41" s="13"/>
      <x:c r="D41" s="27" t="str">
        <x:v>텍스트</x:v>
      </x:c>
      <x:c r="E41" s="30" t="str">
        <x:v>실제 검토자와 날짜를 적습니다.</x:v>
      </x:c>
    </x:row>
    <x:row r="42" ht="30" hidden="0" customHeight="1">
      <x:c r="A42" s="32" t="str">
        <x:v>5. 비용 기준과 계산 조건</x:v>
      </x:c>
      <x:c r="B42" s="32"/>
      <x:c r="C42" s="32"/>
      <x:c r="D42" s="32"/>
      <x:c r="E42" s="32"/>
    </x:row>
    <x:row r="43" ht="84" hidden="0" customHeight="1">
      <x:c r="A43" s="27" t="str">
        <x:v>소모량 측정 방법</x:v>
      </x:c>
      <x:c r="B43" s="13"/>
      <x:c r="C43" s="13"/>
      <x:c r="D43" s="27" t="str">
        <x:v>선택</x:v>
      </x:c>
      <x:c r="E43" s="30" t="str">
        <x:v>두 안의 소모량 측정 방법을 통일합니다.</x:v>
      </x:c>
    </x:row>
    <x:row r="44" ht="84" hidden="0" customHeight="1">
      <x:c r="A44" s="27" t="str">
        <x:v>측정 근거 / 원자료</x:v>
      </x:c>
      <x:c r="B44" s="13"/>
      <x:c r="C44" s="13"/>
      <x:c r="D44" s="27" t="str">
        <x:v>텍스트</x:v>
      </x:c>
      <x:c r="E44" s="30" t="str">
        <x:v>투입 수 또는 실측·환산 근거를 적습니다.</x:v>
      </x:c>
    </x:row>
    <x:row r="45" ht="84" hidden="0" customHeight="1">
      <x:c r="A45" s="27" t="str">
        <x:v>비용 기준</x:v>
      </x:c>
      <x:c r="B45" s="13"/>
      <x:c r="C45" s="13"/>
      <x:c r="D45" s="27" t="str">
        <x:v>선택</x:v>
      </x:c>
      <x:c r="E45" s="30" t="str">
        <x:v>실제 지출과 구매 견적을 구분합니다.</x:v>
      </x:c>
    </x:row>
    <x:row r="46" ht="84" hidden="0" customHeight="1">
      <x:c r="A46" s="27" t="str">
        <x:v>단가 근거</x:v>
      </x:c>
      <x:c r="B46" s="13"/>
      <x:c r="C46" s="13"/>
      <x:c r="D46" s="27" t="str">
        <x:v>텍스트</x:v>
      </x:c>
      <x:c r="E46" s="30" t="str">
        <x:v>무료 시편, 실지급 또는 견적번호입니다.</x:v>
      </x:c>
    </x:row>
    <x:row r="47" ht="84" hidden="0" customHeight="1">
      <x:c r="A47" s="27" t="str">
        <x:v>재작업 집계 범위</x:v>
      </x:c>
      <x:c r="B47" s="13"/>
      <x:c r="C47" s="13"/>
      <x:c r="D47" s="27" t="str">
        <x:v>선택</x:v>
      </x:c>
      <x:c r="E47" s="30" t="str">
        <x:v>분모와 소모량이 같은 재작업을 포함해야 합니다.</x:v>
      </x:c>
    </x:row>
    <x:row r="48" ht="84" hidden="0" customHeight="1">
      <x:c r="A48" s="27" t="str">
        <x:v>수치 입력 점검</x:v>
      </x:c>
      <x:c r="B48" s="19" t="str">
        <x:f>IF(COUNT(B27:B31)&lt;5,"수량과 단가를 숫자로 입력",IF(MIN(B27:B31)&lt;0,"수량 또는 가격은 음수 불가",IF(OR(MOD(B27,1)&lt;&gt;0,MOD(B28,1)&lt;&gt;0,MOD(B29,1)&lt;&gt;0),"가공물 수는 정수여야 함",IF(B28&gt;B27,"합격 수가 완료 수 초과",IF(B29&gt;B27,"재작업 수가 완료 수 초과",IF(B28=0,"합격품 없음: 비용 적용 불가",IF(AND(B43="투입한 완전한 디스크 수",MOD(B30,1)&lt;&gt;0),"완전한 디스크 수는 정수","유효")))))))</x:f>
        <x:v>수량과 단가를 숫자로 입력</x:v>
      </x:c>
      <x:c r="C48" s="19" t="str">
        <x:f>IF(COUNT(C27:C31)&lt;5,"수량과 단가를 숫자로 입력",IF(MIN(C27:C31)&lt;0,"수량 또는 가격은 음수 불가",IF(OR(MOD(C27,1)&lt;&gt;0,MOD(C28,1)&lt;&gt;0,MOD(C29,1)&lt;&gt;0),"가공물 수는 정수여야 함",IF(C28&gt;C27,"합격 수가 완료 수 초과",IF(C29&gt;C27,"재작업 수가 완료 수 초과",IF(C28=0,"합격품 없음: 비용 적용 불가",IF(AND(C43="투입한 완전한 디스크 수",MOD(C30,1)&lt;&gt;0),"완전한 디스크 수는 정수","유효")))))))</x:f>
        <x:v>수량과 단가를 숫자로 입력</x:v>
      </x:c>
      <x:c r="D48" s="27" t="str">
        <x:v>자동 안내</x:v>
      </x:c>
      <x:c r="E48" s="30" t="str">
        <x:v>누락, 음수, 정수와 수량 관계를 확인합니다.</x:v>
      </x:c>
    </x:row>
    <x:row r="49" ht="84" hidden="0" customHeight="1">
      <x:c r="A49" s="27" t="str">
        <x:v>가격 정보 점검</x:v>
      </x:c>
      <x:c r="B49" s="19" t="str">
        <x:f>IF(AND(B43&lt;&gt;"투입한 완전한 디스크 수",B43&lt;&gt;"실측 소모량"),"유효한 측정 방법 선택",IF(TRIM(B44)="","측정 근거 입력",IF(AND(B45&lt;&gt;"시험 실제 지출",B45&lt;&gt;"구매 견적 산정"),"유효한 비용 기준 선택",IF(TRIM(B46)="","단가 근거 입력",IF(TRIM(B32)="","통화와 가격 단위 입력",IF(AND(B45="구매 견적 산정",ISNUMBER(B31),B31=0),"구매 견적은 양수여야 함","완료"))))))</x:f>
        <x:v>유효한 측정 방법 선택</x:v>
      </x:c>
      <x:c r="C49" s="19" t="str">
        <x:f>IF(AND(C43&lt;&gt;"투입한 완전한 디스크 수",C43&lt;&gt;"실측 소모량"),"유효한 측정 방법 선택",IF(TRIM(C44)="","측정 근거 입력",IF(AND(C45&lt;&gt;"시험 실제 지출",C45&lt;&gt;"구매 견적 산정"),"유효한 비용 기준 선택",IF(TRIM(C46)="","단가 근거 입력",IF(TRIM(C32)="","통화와 가격 단위 입력",IF(AND(C45="구매 견적 산정",ISNUMBER(C31),C31=0),"구매 견적은 양수여야 함","완료"))))))</x:f>
        <x:v>유효한 측정 방법 선택</x:v>
      </x:c>
      <x:c r="D49" s="27" t="str">
        <x:v>자동 안내</x:v>
      </x:c>
      <x:c r="E49" s="30" t="str">
        <x:v>측정 근거, 비용 기준, 통화와 가격을 확인합니다.</x:v>
      </x:c>
    </x:row>
    <x:row r="50" ht="84" hidden="0" customHeight="1">
      <x:c r="A50" s="27" t="str">
        <x:v>재작업 범위 점검</x:v>
      </x:c>
      <x:c r="B50" s="19" t="str">
        <x:f>IF(AND(B47&lt;&gt;"시험과 재작업 포함",B47&lt;&gt;"본 시험 재작업 없음"),"재작업 범위 확인",IF(AND(ISNUMBER(B29),B29&gt;0,B47="본 시험 재작업 없음"),"재작업 수와 범위 불일치","일치"))</x:f>
        <x:v>재작업 범위 확인</x:v>
      </x:c>
      <x:c r="C50" s="19" t="str">
        <x:f>IF(AND(C47&lt;&gt;"시험과 재작업 포함",C47&lt;&gt;"본 시험 재작업 없음"),"재작업 범위 확인",IF(AND(ISNUMBER(C29),C29&gt;0,C47="본 시험 재작업 없음"),"재작업 수와 범위 불일치","일치"))</x:f>
        <x:v>재작업 범위 확인</x:v>
      </x:c>
      <x:c r="D50" s="27" t="str">
        <x:v>자동 안내</x:v>
      </x:c>
      <x:c r="E50" s="30" t="str">
        <x:v>재작업 수와 범위가 일치해야 합니다.</x:v>
      </x:c>
    </x:row>
    <x:row r="51" ht="84" hidden="0" customHeight="1">
      <x:c r="A51" s="27" t="str">
        <x:v>비용 계산 상태</x:v>
      </x:c>
      <x:c r="B51" s="19" t="str">
        <x:f>IF(B48&lt;&gt;"유효",B48,IF(B49&lt;&gt;"완료",B49,IF(B50&lt;&gt;"일치",B50,IF(B31=0,"계산 가능: 해당 무료 시험 지출만","계산 가능"))))</x:f>
        <x:v>수량과 단가를 숫자로 입력</x:v>
      </x:c>
      <x:c r="C51" s="19" t="str">
        <x:f>IF(C48&lt;&gt;"유효",C48,IF(C49&lt;&gt;"완료",C49,IF(C50&lt;&gt;"일치",C50,IF(C31=0,"계산 가능: 해당 무료 시험 지출만","계산 가능"))))</x:f>
        <x:v>수량과 단가를 숫자로 입력</x:v>
      </x:c>
      <x:c r="D51" s="27" t="str">
        <x:v>자동 안내</x:v>
      </x:c>
      <x:c r="E51" s="30" t="str">
        <x:v>무료 시험은 양산 구매 비용 0을 뜻하지 않습니다.</x:v>
      </x:c>
    </x:row>
    <x:row r="52" ht="84" hidden="0" customHeight="1">
      <x:c r="A52" s="27" t="str">
        <x:v>A/B 비용 비교 조건</x:v>
      </x:c>
      <x:c r="B52" s="19" t="str">
        <x:f>IF(OR(B48&lt;&gt;"유효",C48&lt;&gt;"유효",B49&lt;&gt;"완료",C49&lt;&gt;"완료",B50&lt;&gt;"일치",C50&lt;&gt;"일치"),"두 안의 정보를 완료하세요",IF(B43&lt;&gt;C43,"소모량 측정 방법 다름",IF(B45&lt;&gt;C45,"비용 기준 다름",IF(TRIM(B32)&lt;&gt;TRIM(C32),"통화 또는 가격 단위 다름","기준 일치: 작업 조건 확인"))))</x:f>
        <x:v>두 안의 정보를 완료하세요</x:v>
      </x:c>
      <x:c r="C52" s="19"/>
      <x:c r="D52" s="27" t="str">
        <x:v>자동 안내</x:v>
      </x:c>
      <x:c r="E52" s="30" t="str">
        <x:v>비용 기준이 같아도 조건과 품질을 확인합니다.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60" priority="1">
      <x:formula>B48&lt;&gt;"유효"</x:formula>
    </x:cfRule>
  </x:conditionalFormatting>
  <x:conditionalFormatting sqref="B49:B49">
    <x:cfRule type="expression" dxfId="61" priority="2">
      <x:formula>B49&lt;&gt;"완료"</x:formula>
    </x:cfRule>
  </x:conditionalFormatting>
  <x:conditionalFormatting sqref="B50:B50">
    <x:cfRule type="expression" dxfId="62" priority="3">
      <x:formula>B50&lt;&gt;"일치"</x:formula>
    </x:cfRule>
  </x:conditionalFormatting>
  <x:conditionalFormatting sqref="C48:C48">
    <x:cfRule type="expression" dxfId="63" priority="4">
      <x:formula>C48&lt;&gt;"유효"</x:formula>
    </x:cfRule>
  </x:conditionalFormatting>
  <x:conditionalFormatting sqref="C49:C49">
    <x:cfRule type="expression" dxfId="64" priority="5">
      <x:formula>C49&lt;&gt;"완료"</x:formula>
    </x:cfRule>
  </x:conditionalFormatting>
  <x:conditionalFormatting sqref="C50:C50">
    <x:cfRule type="expression" dxfId="65" priority="6">
      <x:formula>C50&lt;&gt;"일치"</x:formula>
    </x:cfRule>
  </x:conditionalFormatting>
  <x:dataValidations count="3">
    <x:dataValidation type="list" errorStyle="stop" showErrorMessage="1" errorTitle="유효한 항목 선택" error="목록에서 값을 선택하세요." sqref="B43:C43">
      <x:formula1>"투입한 완전한 디스크 수,실측 소모량"</x:formula1>
    </x:dataValidation>
    <x:dataValidation type="list" errorStyle="stop" showErrorMessage="1" errorTitle="유효한 항목 선택" error="목록에서 값을 선택하세요." sqref="B45:C45">
      <x:formula1>"시험 실제 지출,구매 견적 산정"</x:formula1>
    </x:dataValidation>
    <x:dataValidation type="list" errorStyle="stop" showErrorMessage="1" errorTitle="유효한 항목 선택" error="목록에서 값을 선택하세요." sqref="B47:C47">
      <x:formula1>"시험과 재작업 포함,본 시험 재작업 없음"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9E302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32" hidden="0" customWidth="1"/>
    <x:col min="3" max="3" width="32" hidden="0" customWidth="1"/>
    <x:col min="4" max="4" width="26" hidden="0" customWidth="1"/>
    <x:col min="5" max="5" width="66" hidden="0" customWidth="1"/>
  </x:cols>
  <x:sheetData>
    <x:row r="1" ht="15" hidden="0" customHeight="1">
      <x:c r="A1" s="27"/>
      <x:c r="B1" s="27"/>
      <x:c r="C1" s="27"/>
      <x:c r="D1" s="27"/>
      <x:c r="E1" s="27"/>
    </x:row>
    <x:row r="2" ht="42" hidden="0" customHeight="1">
      <x:c r="A2" s="28" t="str">
        <x:v>บันทึกเปรียบเทียบการทดลองวัสดุขัด</x:v>
      </x:c>
      <x:c r="B2" s="29"/>
      <x:c r="C2" s="29"/>
      <x:c r="D2" s="29"/>
      <x:c r="E2" s="29"/>
    </x:row>
    <x:row r="3" ht="42" hidden="0" customHeight="1">
      <x:c r="A3" s="30" t="str">
        <x:v>หนึ่งแบบฟอร์มต่อรอบ A/B กรอกข้อมูลจริงในช่องเหลือง คัดลอกและให้หมายเลขแยกสำหรับการทดลองซ้ำ</x:v>
      </x:c>
      <x:c r="B3" s="27"/>
      <x:c r="C3" s="27"/>
      <x:c r="D3" s="27"/>
      <x:c r="E3" s="27"/>
    </x:row>
    <x:row r="4" ht="15" hidden="0" customHeight="1">
      <x:c r="A4" s="27"/>
      <x:c r="B4" s="27"/>
      <x:c r="C4" s="27"/>
      <x:c r="D4" s="27"/>
      <x:c r="E4" s="27"/>
    </x:row>
    <x:row r="5" ht="52" hidden="0" customHeight="1">
      <x:c r="A5" s="31" t="str">
        <x:v>รายการ</x:v>
      </x:c>
      <x:c r="B5" s="31" t="str">
        <x:v>วิธีปัจจุบัน A</x:v>
      </x:c>
      <x:c r="C5" s="31" t="str">
        <x:v>วิธีที่ประเมิน B</x:v>
      </x:c>
      <x:c r="D5" s="31" t="str">
        <x:v>หน่วยหรือฐาน</x:v>
      </x:c>
      <x:c r="E5" s="31" t="str">
        <x:v>คำแนะนำ</x:v>
      </x:c>
    </x:row>
    <x:row r="6" ht="30" hidden="0" customHeight="1">
      <x:c r="A6" s="32" t="str">
        <x:v>1. การทดลองและตัวอย่าง</x:v>
      </x:c>
      <x:c r="B6" s="32"/>
      <x:c r="C6" s="32"/>
      <x:c r="D6" s="32"/>
      <x:c r="E6" s="32"/>
    </x:row>
    <x:row r="7" ht="48" hidden="0" customHeight="1">
      <x:c r="A7" s="27" t="str">
        <x:v>หมายเลขทดลอง</x:v>
      </x:c>
      <x:c r="B7" s="13"/>
      <x:c r="C7" s="13"/>
      <x:c r="D7" s="27" t="str">
        <x:v>ข้อความ</x:v>
      </x:c>
      <x:c r="E7" s="30" t="str">
        <x:v>หมายเลขแยกทุกรอบ เก็บผลวัดเดิม</x:v>
      </x:c>
    </x:row>
    <x:row r="8" ht="48" hidden="0" customHeight="1">
      <x:c r="A8" s="27" t="str">
        <x:v>วันที่ทดลอง</x:v>
      </x:c>
      <x:c r="B8" s="18"/>
      <x:c r="C8" s="18"/>
      <x:c r="D8" s="27" t="str">
        <x:v>วันที่</x:v>
      </x:c>
      <x:c r="E8" s="30" t="str">
        <x:v>วันที่ทดลองจริง</x:v>
      </x:c>
    </x:row>
    <x:row r="9" ht="48" hidden="0" customHeight="1">
      <x:c r="A9" s="27" t="str">
        <x:v>ผู้บันทึก / สถานที่</x:v>
      </x:c>
      <x:c r="B9" s="13"/>
      <x:c r="C9" s="13"/>
      <x:c r="D9" s="27" t="str">
        <x:v>ข้อความ</x:v>
      </x:c>
      <x:c r="E9" s="30" t="str">
        <x:v>ชื่อผู้บันทึกและสถานที่</x:v>
      </x:c>
    </x:row>
    <x:row r="10" ht="48" hidden="0" customHeight="1">
      <x:c r="A10" s="27" t="str">
        <x:v>วัสดุขัดและการใช้</x:v>
      </x:c>
      <x:c r="B10" s="13"/>
      <x:c r="C10" s="13"/>
      <x:c r="D10" s="27" t="str">
        <x:v>ข้อความ</x:v>
      </x:c>
      <x:c r="E10" s="30" t="str">
        <x:v>แยกใบตัด ใบเจียร และชนิดอื่น</x:v>
      </x:c>
    </x:row>
    <x:row r="11" ht="48" hidden="0" customHeight="1">
      <x:c r="A11" s="27" t="str">
        <x:v>หมายเลขตัวอย่าง</x:v>
      </x:c>
      <x:c r="B11" s="13"/>
      <x:c r="C11" s="13"/>
      <x:c r="D11" s="27" t="str">
        <x:v>ข้อความ</x:v>
      </x:c>
      <x:c r="E11" s="30" t="str">
        <x:v>ให้ตรงกับชิ้นจริงหรือบรรจุภัณฑ์</x:v>
      </x:c>
    </x:row>
    <x:row r="12" ht="48" hidden="0" customHeight="1">
      <x:c r="A12" s="27" t="str">
        <x:v>ล็อตผลิต</x:v>
      </x:c>
      <x:c r="B12" s="13"/>
      <x:c r="C12" s="13"/>
      <x:c r="D12" s="27" t="str">
        <x:v>ข้อความ</x:v>
      </x:c>
      <x:c r="E12" s="30" t="str">
        <x:v>ล็อตจริงของแต่ละตัวอย่าง</x:v>
      </x:c>
    </x:row>
    <x:row r="13" ht="48" hidden="0" customHeight="1">
      <x:c r="A13" s="27" t="str">
        <x:v>ข้อกำหนดวัสดุขัด</x:v>
      </x:c>
      <x:c r="B13" s="13"/>
      <x:c r="C13" s="13"/>
      <x:c r="D13" s="27" t="str">
        <x:v>หน่วยเดียวกัน</x:v>
      </x:c>
      <x:c r="E13" s="30" t="str">
        <x:v>ขนาด เม็ดขัด และรหัสยืนยันแล้ว</x:v>
      </x:c>
    </x:row>
    <x:row r="14" ht="48" hidden="0" customHeight="1">
      <x:c r="A14" s="27" t="str">
        <x:v>เป้าหมายทดลอง</x:v>
      </x:c>
      <x:c r="B14" s="13"/>
      <x:c r="C14" s="13"/>
      <x:c r="D14" s="27" t="str">
        <x:v>ข้อความ</x:v>
      </x:c>
      <x:c r="E14" s="30" t="str">
        <x:v>เช่น อายุ คุณภาพ หรือเวลา</x:v>
      </x:c>
    </x:row>
    <x:row r="15" ht="30" hidden="0" customHeight="1">
      <x:c r="A15" s="32" t="str">
        <x:v>2. เงื่อนไขเปรียบเทียบ</x:v>
      </x:c>
      <x:c r="B15" s="32"/>
      <x:c r="C15" s="32"/>
      <x:c r="D15" s="32"/>
      <x:c r="E15" s="32"/>
    </x:row>
    <x:row r="16" ht="48" hidden="0" customHeight="1">
      <x:c r="A16" s="27" t="str">
        <x:v>วัสดุ / สภาพชิ้นงาน</x:v>
      </x:c>
      <x:c r="B16" s="13"/>
      <x:c r="C16" s="13"/>
      <x:c r="D16" s="27" t="str">
        <x:v>ข้อความ</x:v>
      </x:c>
      <x:c r="E16" s="30" t="str">
        <x:v>เกรด ผิว และการอบชุบที่ทราบ</x:v>
      </x:c>
    </x:row>
    <x:row r="17" ht="48" hidden="0" customHeight="1">
      <x:c r="A17" s="27" t="str">
        <x:v>ขนาด / ล็อตชิ้นงาน</x:v>
      </x:c>
      <x:c r="B17" s="13"/>
      <x:c r="C17" s="13"/>
      <x:c r="D17" s="27" t="str">
        <x:v>หน่วยเดียวกัน</x:v>
      </x:c>
      <x:c r="E17" s="30" t="str">
        <x:v>ขนาด ล็อตวัสดุ และความต่าง</x:v>
      </x:c>
    </x:row>
    <x:row r="18" ht="48" hidden="0" customHeight="1">
      <x:c r="A18" s="27" t="str">
        <x:v>รุ่นเครื่องจักร</x:v>
      </x:c>
      <x:c r="B18" s="13"/>
      <x:c r="C18" s="13"/>
      <x:c r="D18" s="27" t="str">
        <x:v>ข้อความ</x:v>
      </x:c>
      <x:c r="E18" s="30" t="str">
        <x:v>เครื่องและการจัดชุดระบบขับ</x:v>
      </x:c>
    </x:row>
    <x:row r="19" ht="48" hidden="0" customHeight="1">
      <x:c r="A19" s="27" t="str">
        <x:v>งานที่ทำ</x:v>
      </x:c>
      <x:c r="B19" s="13"/>
      <x:c r="C19" s="13"/>
      <x:c r="D19" s="27" t="str">
        <x:v>ข้อความ</x:v>
      </x:c>
      <x:c r="E19" s="30" t="str">
        <x:v>ระบุงานตัด ลบคม หรือเจียรผิว</x:v>
      </x:c>
    </x:row>
    <x:row r="20" ht="48" hidden="0" customHeight="1">
      <x:c r="A20" s="27" t="str">
        <x:v>คุณภาพ / เกณฑ์ผ่าน</x:v>
      </x:c>
      <x:c r="B20" s="13"/>
      <x:c r="C20" s="13"/>
      <x:c r="D20" s="27" t="str">
        <x:v>ข้อความ</x:v>
      </x:c>
      <x:c r="E20" s="30" t="str">
        <x:v>ตกลงคุณภาพที่ตรวจได้ก่อนทดลอง</x:v>
      </x:c>
    </x:row>
    <x:row r="21" ht="48" hidden="0" customHeight="1">
      <x:c r="A21" s="27" t="str">
        <x:v>วิธีตรวจ / เครื่องมือวัด</x:v>
      </x:c>
      <x:c r="B21" s="13"/>
      <x:c r="C21" s="13"/>
      <x:c r="D21" s="27" t="str">
        <x:v>ข้อความ</x:v>
      </x:c>
      <x:c r="E21" s="30" t="str">
        <x:v>วิธีและเครื่องมือวัดที่ใช้</x:v>
      </x:c>
    </x:row>
    <x:row r="22" ht="48" hidden="0" customHeight="1">
      <x:c r="A22" s="27" t="str">
        <x:v>พารามิเตอร์และหน่วย</x:v>
      </x:c>
      <x:c r="B22" s="13"/>
      <x:c r="C22" s="13"/>
      <x:c r="D22" s="27" t="str">
        <x:v>หน่วยจริง</x:v>
      </x:c>
      <x:c r="E22" s="30" t="str">
        <x:v>ความเร็ว อัตราป้อน และค่าจริง</x:v>
      </x:c>
    </x:row>
    <x:row r="23" ht="48" hidden="0" customHeight="1">
      <x:c r="A23" s="27" t="str">
        <x:v>การยึด / หล่อเย็น</x:v>
      </x:c>
      <x:c r="B23" s="13"/>
      <x:c r="C23" s="13"/>
      <x:c r="D23" s="27" t="str">
        <x:v>ข้อความ</x:v>
      </x:c>
      <x:c r="E23" s="30" t="str">
        <x:v>เงื่อนไขจริง หรือไม่เกี่ยวข้อง</x:v>
      </x:c>
    </x:row>
    <x:row r="24" ht="48" hidden="0" customHeight="1">
      <x:c r="A24" s="27" t="str">
        <x:v>เกณฑ์เปลี่ยน / หยุด</x:v>
      </x:c>
      <x:c r="B24" s="13"/>
      <x:c r="C24" s="13"/>
      <x:c r="D24" s="27" t="str">
        <x:v>ข้อความ</x:v>
      </x:c>
      <x:c r="E24" s="30" t="str">
        <x:v>ตกลงเวลาเปลี่ยนหรือจบรอบ</x:v>
      </x:c>
    </x:row>
    <x:row r="25" ht="48" hidden="0" customHeight="1">
      <x:c r="A25" s="27" t="str">
        <x:v>ลำดับ / สภาพแวดล้อม</x:v>
      </x:c>
      <x:c r="B25" s="13"/>
      <x:c r="C25" s="13"/>
      <x:c r="D25" s="27" t="str">
        <x:v>ข้อความ</x:v>
      </x:c>
      <x:c r="E25" s="30" t="str">
        <x:v>ลำดับและความต่างสภาพแวดล้อม</x:v>
      </x:c>
    </x:row>
    <x:row r="26" ht="30" hidden="0" customHeight="1">
      <x:c r="A26" s="32" t="str">
        <x:v>3. ผลวัด</x:v>
      </x:c>
      <x:c r="B26" s="32"/>
      <x:c r="C26" s="32"/>
      <x:c r="D26" s="32"/>
      <x:c r="E26" s="32"/>
    </x:row>
    <x:row r="27" ht="48" hidden="0" customHeight="1">
      <x:c r="A27" s="27" t="str">
        <x:v>ชิ้นงานเสร็จ</x:v>
      </x:c>
      <x:c r="B27" s="15"/>
      <x:c r="C27" s="15"/>
      <x:c r="D27" s="27" t="str">
        <x:v>ชิ้น</x:v>
      </x:c>
      <x:c r="E27" s="30" t="str">
        <x:v>จำนวนชิ้นเสร็จทั้งหมดในรอบ</x:v>
      </x:c>
    </x:row>
    <x:row r="28" ht="48" hidden="0" customHeight="1">
      <x:c r="A28" s="27" t="str">
        <x:v>ชิ้นงานผ่านสุดท้าย</x:v>
      </x:c>
      <x:c r="B28" s="15"/>
      <x:c r="C28" s="15"/>
      <x:c r="D28" s="27" t="str">
        <x:v>ชิ้น</x:v>
      </x:c>
      <x:c r="E28" s="30" t="str">
        <x:v>รวมผ่านหลังแก้ไขงานเกี่ยวข้อง</x:v>
      </x:c>
    </x:row>
    <x:row r="29" ht="48" hidden="0" customHeight="1">
      <x:c r="A29" s="27" t="str">
        <x:v>ชิ้นงานแก้ไข</x:v>
      </x:c>
      <x:c r="B29" s="15"/>
      <x:c r="C29" s="15"/>
      <x:c r="D29" s="27" t="str">
        <x:v>ชิ้น</x:v>
      </x:c>
      <x:c r="E29" s="30" t="str">
        <x:v>งานแก้อยู่ในจำนวนงานเสร็จ</x:v>
      </x:c>
    </x:row>
    <x:row r="30" ht="84" hidden="0" customHeight="1">
      <x:c r="A30" s="27" t="str">
        <x:v>ปริมาณวัสดุขัดที่คิดต้นทุน</x:v>
      </x:c>
      <x:c r="B30" s="17"/>
      <x:c r="C30" s="17"/>
      <x:c r="D30" s="27" t="str">
        <x:v>ใบหรือหน่วยที่ตกลง</x:v>
      </x:c>
      <x:c r="E30" s="30" t="str">
        <x:v>รวมรอบและงานแก้ ดูวิธีแถว 43</x:v>
      </x:c>
    </x:row>
    <x:row r="31" ht="84" hidden="0" customHeight="1">
      <x:c r="A31" s="27" t="str">
        <x:v>ราคาวัสดุขัดต่อหน่วย</x:v>
      </x:c>
      <x:c r="B31" s="17"/>
      <x:c r="C31" s="17"/>
      <x:c r="D31" s="27" t="str">
        <x:v>สกุลเงิน / หน่วยราคา</x:v>
      </x:c>
      <x:c r="E31" s="30" t="str">
        <x:v>กรอกตัวเลข B/C กำหนดฐานด้านล่าง</x:v>
      </x:c>
    </x:row>
    <x:row r="32" ht="48" hidden="0" customHeight="1">
      <x:c r="A32" s="27" t="str">
        <x:v>สกุลเงิน / หน่วยราคา</x:v>
      </x:c>
      <x:c r="B32" s="13"/>
      <x:c r="C32" s="13"/>
      <x:c r="D32" s="27" t="str">
        <x:v>ข้อความ</x:v>
      </x:c>
      <x:c r="E32" s="30" t="str">
        <x:v>เช่น THB/ใบ ใช้ฐานเดียว A/B</x:v>
      </x:c>
    </x:row>
    <x:row r="33" ht="48" hidden="0" customHeight="1">
      <x:c r="A33" s="27" t="str">
        <x:v>เวลาทำงานจริง</x:v>
      </x:c>
      <x:c r="B33" s="17"/>
      <x:c r="C33" s="17"/>
      <x:c r="D33" s="27" t="str">
        <x:v>นาที</x:v>
      </x:c>
      <x:c r="E33" s="30" t="str">
        <x:v>ระบุรวมเวลาเปลี่ยนและหยุดหรือไม่</x:v>
      </x:c>
    </x:row>
    <x:row r="34" ht="48" hidden="0" customHeight="1">
      <x:c r="A34" s="27" t="str">
        <x:v>เวลาเปลี่ยน / หยุด</x:v>
      </x:c>
      <x:c r="B34" s="17"/>
      <x:c r="C34" s="17"/>
      <x:c r="D34" s="27" t="str">
        <x:v>นาที</x:v>
      </x:c>
      <x:c r="E34" s="30" t="str">
        <x:v>แยกบันทึก ไม่รวมเวลาซ้ำ</x:v>
      </x:c>
    </x:row>
    <x:row r="35" ht="48" hidden="0" customHeight="1">
      <x:c r="A35" s="27" t="str">
        <x:v>คุณภาพวัด / ผิดปกติ</x:v>
      </x:c>
      <x:c r="B35" s="13"/>
      <x:c r="C35" s="13"/>
      <x:c r="D35" s="27" t="str">
        <x:v>ข้อความ</x:v>
      </x:c>
      <x:c r="E35" s="30" t="str">
        <x:v>ผลวัด ความผิดปกติ และที่เก็บเดิม</x:v>
      </x:c>
    </x:row>
    <x:row r="36" ht="84" hidden="0" customHeight="1">
      <x:c r="A36" s="33" t="str">
        <x:v>ต้นทุนวัสดุขัดต่อชิ้นที่ผ่าน</x:v>
      </x:c>
      <x:c r="B36" s="25" t="str">
        <x:f>IF(AND(B48="ถูกต้อง",B49="ครบถ้วน",B50="สอดคล้อง"),B30*B31/B28,"")</x:f>
      </x:c>
      <x:c r="C36" s="25" t="str">
        <x:f>IF(AND(C48="ถูกต้อง",C49="ครบถ้วน",C50="สอดคล้อง"),C30*C31/C28,"")</x:f>
      </x:c>
      <x:c r="D36" s="34" t="str">
        <x:v>สกุลเงิน / ชิ้น</x:v>
      </x:c>
      <x:c r="E36" s="35" t="str">
        <x:v>ว่างถ้าขาดหรือผิด ดูแถว 48–51</x:v>
      </x:c>
    </x:row>
    <x:row r="37" ht="30" hidden="0" customHeight="1">
      <x:c r="A37" s="32" t="str">
        <x:v>4. สรุปและทดสอบซ้ำ</x:v>
      </x:c>
      <x:c r="B37" s="32"/>
      <x:c r="C37" s="32"/>
      <x:c r="D37" s="32"/>
      <x:c r="E37" s="32"/>
    </x:row>
    <x:row r="38" ht="48" hidden="0" customHeight="1">
      <x:c r="A38" s="27" t="str">
        <x:v>ความต่างและข้อจำกัด</x:v>
      </x:c>
      <x:c r="B38" s="13"/>
      <x:c r="C38" s="13"/>
      <x:c r="D38" s="27" t="str">
        <x:v>ข้อความ</x:v>
      </x:c>
      <x:c r="E38" s="30" t="str">
        <x:v>ระบุความต่างเครื่อง ค่า วัสดุ และจำนวนตัวอย่าง</x:v>
      </x:c>
    </x:row>
    <x:row r="39" ht="48" hidden="0" customHeight="1">
      <x:c r="A39" s="27" t="str">
        <x:v>ข้อสรุป / เงื่อนไขใช้</x:v>
      </x:c>
      <x:c r="B39" s="13"/>
      <x:c r="C39" s="13"/>
      <x:c r="D39" s="27" t="str">
        <x:v>ข้อความ</x:v>
      </x:c>
      <x:c r="E39" s="30" t="str">
        <x:v>สรุปเฉพาะเงื่อนไขที่ทดสอบ</x:v>
      </x:c>
    </x:row>
    <x:row r="40" ht="48" hidden="0" customHeight="1">
      <x:c r="A40" s="27" t="str">
        <x:v>การทดสอบเพิ่มเติม</x:v>
      </x:c>
      <x:c r="B40" s="13"/>
      <x:c r="C40" s="13"/>
      <x:c r="D40" s="27" t="str">
        <x:v>ข้อความ</x:v>
      </x:c>
      <x:c r="E40" s="30" t="str">
        <x:v>บันทึกทดลองซ้ำหรือวัดเพิ่ม</x:v>
      </x:c>
    </x:row>
    <x:row r="41" ht="48" hidden="0" customHeight="1">
      <x:c r="A41" s="27" t="str">
        <x:v>ผู้ตรวจ / วันที่</x:v>
      </x:c>
      <x:c r="B41" s="13"/>
      <x:c r="C41" s="13"/>
      <x:c r="D41" s="27" t="str">
        <x:v>ข้อความ</x:v>
      </x:c>
      <x:c r="E41" s="30" t="str">
        <x:v>ผู้ตรวจและวันที่จริง</x:v>
      </x:c>
    </x:row>
    <x:row r="42" ht="30" hidden="0" customHeight="1">
      <x:c r="A42" s="32" t="str">
        <x:v>5. ฐานต้นทุนและการคำนวณ</x:v>
      </x:c>
      <x:c r="B42" s="32"/>
      <x:c r="C42" s="32"/>
      <x:c r="D42" s="32"/>
      <x:c r="E42" s="32"/>
    </x:row>
    <x:row r="43" ht="84" hidden="0" customHeight="1">
      <x:c r="A43" s="27" t="str">
        <x:v>วิธีวัดการสิ้นเปลือง</x:v>
      </x:c>
      <x:c r="B43" s="13"/>
      <x:c r="C43" s="13"/>
      <x:c r="D43" s="27" t="str">
        <x:v>เลือก</x:v>
      </x:c>
      <x:c r="E43" s="30" t="str">
        <x:v>สองวิธีต้องใช้การวัดแบบเดียว</x:v>
      </x:c>
    </x:row>
    <x:row r="44" ht="84" hidden="0" customHeight="1">
      <x:c r="A44" s="27" t="str">
        <x:v>หลักฐานวัด / บันทึกเดิม</x:v>
      </x:c>
      <x:c r="B44" s="13"/>
      <x:c r="C44" s="13"/>
      <x:c r="D44" s="27" t="str">
        <x:v>ข้อความ</x:v>
      </x:c>
      <x:c r="E44" s="30" t="str">
        <x:v>จำนวนใบ หรือหลักฐานวัดและแปลง</x:v>
      </x:c>
    </x:row>
    <x:row r="45" ht="84" hidden="0" customHeight="1">
      <x:c r="A45" s="27" t="str">
        <x:v>ฐานต้นทุน</x:v>
      </x:c>
      <x:c r="B45" s="13"/>
      <x:c r="C45" s="13"/>
      <x:c r="D45" s="27" t="str">
        <x:v>เลือก</x:v>
      </x:c>
      <x:c r="E45" s="30" t="str">
        <x:v>แยกจ่ายจริงกับประมาณการซื้อ</x:v>
      </x:c>
    </x:row>
    <x:row r="46" ht="84" hidden="0" customHeight="1">
      <x:c r="A46" s="27" t="str">
        <x:v>หลักฐานราคาต่อหน่วย</x:v>
      </x:c>
      <x:c r="B46" s="13"/>
      <x:c r="C46" s="13"/>
      <x:c r="D46" s="27" t="str">
        <x:v>ข้อความ</x:v>
      </x:c>
      <x:c r="E46" s="30" t="str">
        <x:v>ตัวอย่างฟรี จ่ายจริง หรือเลขใบเสนอ</x:v>
      </x:c>
    </x:row>
    <x:row r="47" ht="84" hidden="0" customHeight="1">
      <x:c r="A47" s="27" t="str">
        <x:v>ขอบเขตงานแก้ไข</x:v>
      </x:c>
      <x:c r="B47" s="13"/>
      <x:c r="C47" s="13"/>
      <x:c r="D47" s="27" t="str">
        <x:v>เลือก</x:v>
      </x:c>
      <x:c r="E47" s="30" t="str">
        <x:v>ตัวหารและวัสดุต้องครอบคลุมงานแก้เดียวกัน</x:v>
      </x:c>
    </x:row>
    <x:row r="48" ht="84" hidden="0" customHeight="1">
      <x:c r="A48" s="27" t="str">
        <x:v>ตรวจตัวเลข</x:v>
      </x:c>
      <x:c r="B48" s="19" t="str">
        <x:f>IF(COUNT(B27:B31)&lt;5,"กรอกจำนวนและราคาเป็นตัวเลข",IF(MIN(B27:B31)&lt;0,"จำนวนหรือราคาติดลบไม่ได้",IF(OR(MOD(B27,1)&lt;&gt;0,MOD(B28,1)&lt;&gt;0,MOD(B29,1)&lt;&gt;0),"จำนวนชิ้นต้องเป็นจำนวนเต็ม",IF(B28&gt;B27,"ชิ้นผ่านมากกว่าชิ้นเสร็จ",IF(B29&gt;B27,"ชิ้นแก้มากกว่าชิ้นเสร็จ",IF(B28=0,"ไม่มีชิ้นผ่าน ใช้ต้นทุนนี้ไม่ได้",IF(AND(B43="จำนวนใบเต็มที่ใช้",MOD(B30,1)&lt;&gt;0),"จำนวนใบเต็มต้องเป็นจำนวนเต็ม","ถูกต้อง")))))))</x:f>
        <x:v>กรอกจำนวนและราคาเป็นตัวเลข</x:v>
      </x:c>
      <x:c r="C48" s="19" t="str">
        <x:f>IF(COUNT(C27:C31)&lt;5,"กรอกจำนวนและราคาเป็นตัวเลข",IF(MIN(C27:C31)&lt;0,"จำนวนหรือราคาติดลบไม่ได้",IF(OR(MOD(C27,1)&lt;&gt;0,MOD(C28,1)&lt;&gt;0,MOD(C29,1)&lt;&gt;0),"จำนวนชิ้นต้องเป็นจำนวนเต็ม",IF(C28&gt;C27,"ชิ้นผ่านมากกว่าชิ้นเสร็จ",IF(C29&gt;C27,"ชิ้นแก้มากกว่าชิ้นเสร็จ",IF(C28=0,"ไม่มีชิ้นผ่าน ใช้ต้นทุนนี้ไม่ได้",IF(AND(C43="จำนวนใบเต็มที่ใช้",MOD(C30,1)&lt;&gt;0),"จำนวนใบเต็มต้องเป็นจำนวนเต็ม","ถูกต้อง")))))))</x:f>
        <x:v>กรอกจำนวนและราคาเป็นตัวเลข</x:v>
      </x:c>
      <x:c r="D48" s="27" t="str">
        <x:v>อัตโนมัติ</x:v>
      </x:c>
      <x:c r="E48" s="30" t="str">
        <x:v>ตรวจขาด ค่าลบ จำนวนเต็ม และความสัมพันธ์</x:v>
      </x:c>
    </x:row>
    <x:row r="49" ht="84" hidden="0" customHeight="1">
      <x:c r="A49" s="27" t="str">
        <x:v>ตรวจข้อมูลราคา</x:v>
      </x:c>
      <x:c r="B49" s="19" t="str">
        <x:f>IF(AND(B43&lt;&gt;"จำนวนใบเต็มที่ใช้",B43&lt;&gt;"ปริมาณใช้จริงที่วัด"),"เลือกวิธีวัดที่ถูกต้อง",IF(TRIM(B44)="","กรอกหลักฐานการวัด",IF(AND(B45&lt;&gt;"รายจ่ายจริงในการทดลอง",B45&lt;&gt;"ประมาณการตามใบเสนอซื้อ"),"เลือกฐานต้นทุนที่ถูกต้อง",IF(TRIM(B46)="","กรอกหลักฐานราคา",IF(TRIM(B32)="","กรอกสกุลเงินและหน่วย",IF(AND(B45="ประมาณการตามใบเสนอซื้อ",ISNUMBER(B31),B31=0),"ใบเสนอซื้อต้องมีค่าบวก","ครบถ้วน"))))))</x:f>
        <x:v>เลือกวิธีวัดที่ถูกต้อง</x:v>
      </x:c>
      <x:c r="C49" s="19" t="str">
        <x:f>IF(AND(C43&lt;&gt;"จำนวนใบเต็มที่ใช้",C43&lt;&gt;"ปริมาณใช้จริงที่วัด"),"เลือกวิธีวัดที่ถูกต้อง",IF(TRIM(C44)="","กรอกหลักฐานการวัด",IF(AND(C45&lt;&gt;"รายจ่ายจริงในการทดลอง",C45&lt;&gt;"ประมาณการตามใบเสนอซื้อ"),"เลือกฐานต้นทุนที่ถูกต้อง",IF(TRIM(C46)="","กรอกหลักฐานราคา",IF(TRIM(C32)="","กรอกสกุลเงินและหน่วย",IF(AND(C45="ประมาณการตามใบเสนอซื้อ",ISNUMBER(C31),C31=0),"ใบเสนอซื้อต้องมีค่าบวก","ครบถ้วน"))))))</x:f>
        <x:v>เลือกวิธีวัดที่ถูกต้อง</x:v>
      </x:c>
      <x:c r="D49" s="27" t="str">
        <x:v>อัตโนมัติ</x:v>
      </x:c>
      <x:c r="E49" s="30" t="str">
        <x:v>หลักฐานวัด ฐานต้นทุน สกุลเงิน และราคา</x:v>
      </x:c>
    </x:row>
    <x:row r="50" ht="84" hidden="0" customHeight="1">
      <x:c r="A50" s="27" t="str">
        <x:v>ตรวจขอบเขตงานแก้</x:v>
      </x:c>
      <x:c r="B50" s="19" t="str">
        <x:f>IF(AND(B47&lt;&gt;"รวมรอบทดลองและงานแก้",B47&lt;&gt;"ไม่มีงานแก้ในรอบนี้"),"ยืนยันขอบเขตงานแก้",IF(AND(ISNUMBER(B29),B29&gt;0,B47="ไม่มีงานแก้ในรอบนี้"),"จำนวนและขอบเขตไม่ตรง","สอดคล้อง"))</x:f>
        <x:v>ยืนยันขอบเขตงานแก้</x:v>
      </x:c>
      <x:c r="C50" s="19" t="str">
        <x:f>IF(AND(C47&lt;&gt;"รวมรอบทดลองและงานแก้",C47&lt;&gt;"ไม่มีงานแก้ในรอบนี้"),"ยืนยันขอบเขตงานแก้",IF(AND(ISNUMBER(C29),C29&gt;0,C47="ไม่มีงานแก้ในรอบนี้"),"จำนวนและขอบเขตไม่ตรง","สอดคล้อง"))</x:f>
        <x:v>ยืนยันขอบเขตงานแก้</x:v>
      </x:c>
      <x:c r="D50" s="27" t="str">
        <x:v>อัตโนมัติ</x:v>
      </x:c>
      <x:c r="E50" s="30" t="str">
        <x:v>จำนวนงานแก้ต้องตรงขอบเขต</x:v>
      </x:c>
    </x:row>
    <x:row r="51" ht="84" hidden="0" customHeight="1">
      <x:c r="A51" s="27" t="str">
        <x:v>สถานะคำนวณต้นทุน</x:v>
      </x:c>
      <x:c r="B51" s="19" t="str">
        <x:f>IF(B48&lt;&gt;"ถูกต้อง",B48,IF(B49&lt;&gt;"ครบถ้วน",B49,IF(B50&lt;&gt;"สอดคล้อง",B50,IF(B31=0,"คำนวณได้ เฉพาะรายจ่ายทดลองฟรี","คำนวณได้"))))</x:f>
        <x:v>กรอกจำนวนและราคาเป็นตัวเลข</x:v>
      </x:c>
      <x:c r="C51" s="19" t="str">
        <x:f>IF(C48&lt;&gt;"ถูกต้อง",C48,IF(C49&lt;&gt;"ครบถ้วน",C49,IF(C50&lt;&gt;"สอดคล้อง",C50,IF(C31=0,"คำนวณได้ เฉพาะรายจ่ายทดลองฟรี","คำนวณได้"))))</x:f>
        <x:v>กรอกจำนวนและราคาเป็นตัวเลข</x:v>
      </x:c>
      <x:c r="D51" s="27" t="str">
        <x:v>อัตโนมัติ</x:v>
      </x:c>
      <x:c r="E51" s="30" t="str">
        <x:v>ทดลองฟรีไม่ใช่ต้นทุนซื้อผลิตจริงศูนย์</x:v>
      </x:c>
    </x:row>
    <x:row r="52" ht="84" hidden="0" customHeight="1">
      <x:c r="A52" s="27" t="str">
        <x:v>เงื่อนไขเปรียบเทียบต้นทุน A/B</x:v>
      </x:c>
      <x:c r="B52" s="19" t="str">
        <x:f>IF(OR(B48&lt;&gt;"ถูกต้อง",C48&lt;&gt;"ถูกต้อง",B49&lt;&gt;"ครบถ้วน",C49&lt;&gt;"ครบถ้วน",B50&lt;&gt;"สอดคล้อง",C50&lt;&gt;"สอดคล้อง"),"กรอกทั้งสองวิธีให้ครบ",IF(B43&lt;&gt;C43,"วิธีวัดการใช้ต่างกัน",IF(B45&lt;&gt;C45,"ฐานต้นทุนต่างกัน",IF(TRIM(B32)&lt;&gt;TRIM(C32),"สกุลเงินหรือหน่วยต่างกัน","ฐานตรงกัน ตรวจเงื่อนไขด้วย"))))</x:f>
        <x:v>กรอกทั้งสองวิธีให้ครบ</x:v>
      </x:c>
      <x:c r="C52" s="19"/>
      <x:c r="D52" s="27" t="str">
        <x:v>อัตโนมัติ</x:v>
      </x:c>
      <x:c r="E52" s="30" t="str">
        <x:v>แม้ฐานตรงกันยังต้องดูเงื่อนไขและคุณภาพ</x:v>
      </x:c>
    </x:row>
  </x:sheetData>
  <x:mergeCells>
    <x:mergeCell ref="A2:E2"/>
    <x:mergeCell ref="A3:E3"/>
    <x:mergeCell ref="A6:E6"/>
    <x:mergeCell ref="A15:E15"/>
    <x:mergeCell ref="A26:E26"/>
    <x:mergeCell ref="A37:E37"/>
    <x:mergeCell ref="A42:E42"/>
    <x:mergeCell ref="B52:C52"/>
  </x:mergeCells>
  <x:conditionalFormatting sqref="B48:B48">
    <x:cfRule type="expression" dxfId="66" priority="1">
      <x:formula>B48&lt;&gt;"ถูกต้อง"</x:formula>
    </x:cfRule>
  </x:conditionalFormatting>
  <x:conditionalFormatting sqref="B49:B49">
    <x:cfRule type="expression" dxfId="67" priority="2">
      <x:formula>B49&lt;&gt;"ครบถ้วน"</x:formula>
    </x:cfRule>
  </x:conditionalFormatting>
  <x:conditionalFormatting sqref="B50:B50">
    <x:cfRule type="expression" dxfId="68" priority="3">
      <x:formula>B50&lt;&gt;"สอดคล้อง"</x:formula>
    </x:cfRule>
  </x:conditionalFormatting>
  <x:conditionalFormatting sqref="C48:C48">
    <x:cfRule type="expression" dxfId="69" priority="4">
      <x:formula>C48&lt;&gt;"ถูกต้อง"</x:formula>
    </x:cfRule>
  </x:conditionalFormatting>
  <x:conditionalFormatting sqref="C49:C49">
    <x:cfRule type="expression" dxfId="70" priority="5">
      <x:formula>C49&lt;&gt;"ครบถ้วน"</x:formula>
    </x:cfRule>
  </x:conditionalFormatting>
  <x:conditionalFormatting sqref="C50:C50">
    <x:cfRule type="expression" dxfId="71" priority="6">
      <x:formula>C50&lt;&gt;"สอดคล้อง"</x:formula>
    </x:cfRule>
  </x:conditionalFormatting>
  <x:dataValidations count="3">
    <x:dataValidation type="list" errorStyle="stop" showErrorMessage="1" errorTitle="เลือกค่าที่ถูกต้อง" error="เลือกจากรายการเท่านั้น" sqref="B43:C43">
      <x:formula1>"จำนวนใบเต็มที่ใช้,ปริมาณใช้จริงที่วัด"</x:formula1>
    </x:dataValidation>
    <x:dataValidation type="list" errorStyle="stop" showErrorMessage="1" errorTitle="เลือกค่าที่ถูกต้อง" error="เลือกจากรายการเท่านั้น" sqref="B45:C45">
      <x:formula1>"รายจ่ายจริงในการทดลอง,ประมาณการตามใบเสนอซื้อ"</x:formula1>
    </x:dataValidation>
    <x:dataValidation type="list" errorStyle="stop" showErrorMessage="1" errorTitle="เลือกค่าที่ถูกต้อง" error="เลือกจากรายการเท่านั้น" sqref="B47:C47">
      <x:formula1>"รวมรอบทดลองและงานแก้,ไม่มีงานแก้ในรอบนี้"</x:formula1>
    </x:dataValidation>
  </x:dataValidations>
  <x:pageMargins left="0.7" right="0.7" top="0.75" bottom="0.75" header="0.3" footer="0.3"/>
</x:worksheet>
</file>